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225" tabRatio="708" activeTab="6"/>
  </bookViews>
  <sheets>
    <sheet name="EPA Goal Calculation" sheetId="1" r:id="rId1"/>
    <sheet name="Stranded Investment Exclusion" sheetId="11" r:id="rId2"/>
    <sheet name="NGCC 1000" sheetId="8" state="hidden" r:id="rId3"/>
    <sheet name="SIE Alone" sheetId="6" state="hidden" r:id="rId4"/>
    <sheet name="Phase-In BB1&amp;2 Alone" sheetId="10" state="hidden" r:id="rId5"/>
    <sheet name="Exclusion + NGCC 1000" sheetId="14" r:id="rId6"/>
    <sheet name="Emissions Comparison" sheetId="13" r:id="rId7"/>
    <sheet name="Rate Comparison" sheetId="15" r:id="rId8"/>
  </sheets>
  <definedNames>
    <definedName name="_xlnm._FilterDatabase" localSheetId="0" hidden="1">'EPA Goal Calculation'!$A$2:$BD$2</definedName>
    <definedName name="_xlnm._FilterDatabase" localSheetId="5" hidden="1">'Exclusion + NGCC 1000'!$A$2:$BR$2</definedName>
    <definedName name="_xlnm._FilterDatabase" localSheetId="2" hidden="1">'NGCC 1000'!$A$2:$BD$2</definedName>
    <definedName name="_xlnm._FilterDatabase" localSheetId="4" hidden="1">'Phase-In BB1&amp;2 Alone'!$A$2:$BM$2</definedName>
    <definedName name="_xlnm._FilterDatabase" localSheetId="3" hidden="1">'SIE Alone'!$A$2:$BG$51</definedName>
    <definedName name="_xlnm._FilterDatabase" localSheetId="1" hidden="1">'Stranded Investment Exclusion'!$A$2:$BR$2</definedName>
    <definedName name="aaa" localSheetId="5">#REF!</definedName>
    <definedName name="aaa" localSheetId="1">#REF!</definedName>
    <definedName name="aaa">#REF!</definedName>
    <definedName name="Net_Generation_by_State__Type_1" localSheetId="5">#REF!</definedName>
    <definedName name="Net_Generation_by_State__Type_1" localSheetId="1">#REF!</definedName>
    <definedName name="Net_Generation_by_State__Type_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1" l="1"/>
  <c r="B7" i="13"/>
  <c r="F2" i="15" l="1"/>
  <c r="G2" i="15"/>
  <c r="F3" i="15"/>
  <c r="G3" i="15"/>
  <c r="F4" i="15"/>
  <c r="G4" i="15"/>
  <c r="F5" i="15"/>
  <c r="G5" i="15"/>
  <c r="F6" i="15"/>
  <c r="G6" i="15"/>
  <c r="F7" i="15"/>
  <c r="G7" i="15"/>
  <c r="F8" i="15"/>
  <c r="G8" i="15"/>
  <c r="F9" i="15"/>
  <c r="G9" i="15"/>
  <c r="F10" i="15"/>
  <c r="G10" i="15"/>
  <c r="F11" i="15"/>
  <c r="G11" i="15"/>
  <c r="F12" i="15"/>
  <c r="G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F20" i="15"/>
  <c r="G20" i="15"/>
  <c r="F21" i="15"/>
  <c r="G21" i="15"/>
  <c r="F22" i="15"/>
  <c r="G22" i="15"/>
  <c r="F23" i="15"/>
  <c r="G23" i="15"/>
  <c r="F24" i="15"/>
  <c r="G24" i="15"/>
  <c r="F25" i="15"/>
  <c r="G25" i="15"/>
  <c r="F26" i="15"/>
  <c r="G26" i="15"/>
  <c r="F27" i="15"/>
  <c r="G27" i="15"/>
  <c r="F28" i="15"/>
  <c r="G28" i="15"/>
  <c r="F29" i="15"/>
  <c r="G29" i="15"/>
  <c r="F30" i="15"/>
  <c r="G30" i="15"/>
  <c r="F31" i="15"/>
  <c r="G31" i="15"/>
  <c r="F32" i="15"/>
  <c r="G32" i="15"/>
  <c r="F33" i="15"/>
  <c r="G33" i="15"/>
  <c r="F34" i="15"/>
  <c r="G34" i="15"/>
  <c r="F35" i="15"/>
  <c r="G35" i="15"/>
  <c r="F36" i="15"/>
  <c r="G36" i="15"/>
  <c r="F37" i="15"/>
  <c r="G37" i="15"/>
  <c r="F38" i="15"/>
  <c r="G38" i="15"/>
  <c r="F39" i="15"/>
  <c r="G39" i="15"/>
  <c r="F40" i="15"/>
  <c r="G40" i="15"/>
  <c r="F41" i="15"/>
  <c r="G41" i="15"/>
  <c r="F42" i="15"/>
  <c r="G42" i="15"/>
  <c r="F43" i="15"/>
  <c r="G43" i="15"/>
  <c r="F44" i="15"/>
  <c r="G44" i="15"/>
  <c r="F45" i="15"/>
  <c r="G45" i="15"/>
  <c r="F46" i="15"/>
  <c r="G46" i="15"/>
  <c r="F47" i="15"/>
  <c r="G47" i="15"/>
  <c r="F48" i="15"/>
  <c r="G48" i="15"/>
  <c r="F49" i="15"/>
  <c r="G49" i="15"/>
  <c r="F50" i="15"/>
  <c r="G50" i="15"/>
  <c r="F51" i="15"/>
  <c r="G51" i="15"/>
  <c r="D2" i="15"/>
  <c r="E2" i="15"/>
  <c r="D4" i="15"/>
  <c r="E4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B2" i="15"/>
  <c r="C2" i="15"/>
  <c r="B3" i="15"/>
  <c r="C3" i="15"/>
  <c r="B4" i="15"/>
  <c r="C4" i="15"/>
  <c r="B5" i="15"/>
  <c r="C5" i="15"/>
  <c r="B6" i="15"/>
  <c r="C6" i="15"/>
  <c r="B7" i="15"/>
  <c r="C7" i="15"/>
  <c r="B8" i="15"/>
  <c r="C8" i="15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B28" i="15"/>
  <c r="C28" i="15"/>
  <c r="B29" i="15"/>
  <c r="C29" i="15"/>
  <c r="B30" i="15"/>
  <c r="C30" i="15"/>
  <c r="B31" i="15"/>
  <c r="C31" i="15"/>
  <c r="B32" i="15"/>
  <c r="C32" i="15"/>
  <c r="B33" i="15"/>
  <c r="C33" i="15"/>
  <c r="B34" i="15"/>
  <c r="C34" i="15"/>
  <c r="B35" i="15"/>
  <c r="C35" i="15"/>
  <c r="B36" i="15"/>
  <c r="C36" i="15"/>
  <c r="B37" i="15"/>
  <c r="C37" i="15"/>
  <c r="B38" i="15"/>
  <c r="C38" i="15"/>
  <c r="B39" i="15"/>
  <c r="C39" i="15"/>
  <c r="B40" i="15"/>
  <c r="C40" i="15"/>
  <c r="B41" i="15"/>
  <c r="C41" i="15"/>
  <c r="B42" i="15"/>
  <c r="C42" i="15"/>
  <c r="B43" i="15"/>
  <c r="C43" i="15"/>
  <c r="B44" i="15"/>
  <c r="C44" i="15"/>
  <c r="B45" i="15"/>
  <c r="C45" i="15"/>
  <c r="B46" i="15"/>
  <c r="C46" i="15"/>
  <c r="B47" i="15"/>
  <c r="C47" i="15"/>
  <c r="B48" i="15"/>
  <c r="C48" i="15"/>
  <c r="B49" i="15"/>
  <c r="C49" i="15"/>
  <c r="B50" i="15"/>
  <c r="C50" i="15"/>
  <c r="B51" i="15"/>
  <c r="C51" i="15"/>
  <c r="C4" i="13"/>
  <c r="Y51" i="14"/>
  <c r="U51" i="14"/>
  <c r="T51" i="14"/>
  <c r="R51" i="14"/>
  <c r="M51" i="14"/>
  <c r="L51" i="14"/>
  <c r="Y50" i="14"/>
  <c r="V50" i="14"/>
  <c r="U50" i="14"/>
  <c r="T50" i="14"/>
  <c r="R50" i="14"/>
  <c r="W50" i="14" s="1"/>
  <c r="Q50" i="14"/>
  <c r="M50" i="14"/>
  <c r="L50" i="14"/>
  <c r="Y49" i="14"/>
  <c r="U49" i="14"/>
  <c r="T49" i="14"/>
  <c r="R49" i="14"/>
  <c r="M49" i="14"/>
  <c r="L49" i="14"/>
  <c r="Y48" i="14"/>
  <c r="V48" i="14"/>
  <c r="U48" i="14"/>
  <c r="T48" i="14"/>
  <c r="R48" i="14"/>
  <c r="W48" i="14" s="1"/>
  <c r="Q48" i="14"/>
  <c r="M48" i="14"/>
  <c r="L48" i="14"/>
  <c r="Y47" i="14"/>
  <c r="V47" i="14"/>
  <c r="U47" i="14"/>
  <c r="T47" i="14"/>
  <c r="R47" i="14"/>
  <c r="W47" i="14" s="1"/>
  <c r="Q47" i="14"/>
  <c r="M47" i="14"/>
  <c r="L47" i="14"/>
  <c r="Y46" i="14"/>
  <c r="W46" i="14"/>
  <c r="V46" i="14"/>
  <c r="U46" i="14"/>
  <c r="T46" i="14"/>
  <c r="S46" i="14"/>
  <c r="R46" i="14"/>
  <c r="Q46" i="14" s="1"/>
  <c r="O46" i="14"/>
  <c r="P46" i="14" s="1"/>
  <c r="M46" i="14"/>
  <c r="L46" i="14"/>
  <c r="Y45" i="14"/>
  <c r="V45" i="14"/>
  <c r="U45" i="14"/>
  <c r="T45" i="14"/>
  <c r="R45" i="14"/>
  <c r="M45" i="14"/>
  <c r="L45" i="14"/>
  <c r="Y44" i="14"/>
  <c r="V44" i="14"/>
  <c r="U44" i="14"/>
  <c r="T44" i="14"/>
  <c r="R44" i="14"/>
  <c r="W44" i="14" s="1"/>
  <c r="Q44" i="14"/>
  <c r="M44" i="14"/>
  <c r="L44" i="14"/>
  <c r="Y43" i="14"/>
  <c r="V43" i="14"/>
  <c r="U43" i="14"/>
  <c r="T43" i="14"/>
  <c r="R43" i="14"/>
  <c r="Q43" i="14" s="1"/>
  <c r="M43" i="14"/>
  <c r="L43" i="14"/>
  <c r="Y42" i="14"/>
  <c r="W42" i="14"/>
  <c r="V42" i="14"/>
  <c r="U42" i="14"/>
  <c r="T42" i="14"/>
  <c r="S42" i="14"/>
  <c r="R42" i="14"/>
  <c r="Q42" i="14" s="1"/>
  <c r="O42" i="14"/>
  <c r="P42" i="14" s="1"/>
  <c r="M42" i="14"/>
  <c r="L42" i="14"/>
  <c r="Y41" i="14"/>
  <c r="V41" i="14"/>
  <c r="U41" i="14"/>
  <c r="T41" i="14"/>
  <c r="R41" i="14"/>
  <c r="P41" i="14"/>
  <c r="L41" i="14"/>
  <c r="Y40" i="14"/>
  <c r="V40" i="14"/>
  <c r="U40" i="14"/>
  <c r="T40" i="14"/>
  <c r="R40" i="14"/>
  <c r="Q40" i="14" s="1"/>
  <c r="M40" i="14"/>
  <c r="L40" i="14"/>
  <c r="AG39" i="14"/>
  <c r="BN39" i="14" s="1"/>
  <c r="Y39" i="14"/>
  <c r="W39" i="14"/>
  <c r="V39" i="14"/>
  <c r="U39" i="14"/>
  <c r="T39" i="14"/>
  <c r="S39" i="14"/>
  <c r="R39" i="14"/>
  <c r="Q39" i="14"/>
  <c r="AC39" i="14" s="1"/>
  <c r="BJ39" i="14" s="1"/>
  <c r="O39" i="14"/>
  <c r="P39" i="14" s="1"/>
  <c r="M39" i="14"/>
  <c r="AF39" i="14" s="1"/>
  <c r="L39" i="14"/>
  <c r="Y38" i="14"/>
  <c r="V38" i="14"/>
  <c r="U38" i="14"/>
  <c r="T38" i="14"/>
  <c r="R38" i="14"/>
  <c r="W38" i="14" s="1"/>
  <c r="M38" i="14"/>
  <c r="L38" i="14"/>
  <c r="AE37" i="14"/>
  <c r="BL37" i="14" s="1"/>
  <c r="AA37" i="14"/>
  <c r="BH37" i="14" s="1"/>
  <c r="Y37" i="14"/>
  <c r="W37" i="14"/>
  <c r="V37" i="14"/>
  <c r="U37" i="14"/>
  <c r="T37" i="14"/>
  <c r="S37" i="14"/>
  <c r="R37" i="14"/>
  <c r="Q37" i="14"/>
  <c r="O37" i="14"/>
  <c r="P37" i="14" s="1"/>
  <c r="M37" i="14"/>
  <c r="L37" i="14"/>
  <c r="Y36" i="14"/>
  <c r="U36" i="14"/>
  <c r="T36" i="14"/>
  <c r="R36" i="14"/>
  <c r="S36" i="14" s="1"/>
  <c r="M36" i="14"/>
  <c r="L36" i="14"/>
  <c r="AI35" i="14"/>
  <c r="Y35" i="14"/>
  <c r="W35" i="14"/>
  <c r="V35" i="14"/>
  <c r="U35" i="14"/>
  <c r="T35" i="14"/>
  <c r="S35" i="14"/>
  <c r="R35" i="14"/>
  <c r="Q35" i="14"/>
  <c r="O35" i="14"/>
  <c r="P35" i="14" s="1"/>
  <c r="AE35" i="14" s="1"/>
  <c r="BL35" i="14" s="1"/>
  <c r="M35" i="14"/>
  <c r="AH35" i="14" s="1"/>
  <c r="BO35" i="14" s="1"/>
  <c r="L35" i="14"/>
  <c r="Y34" i="14"/>
  <c r="V34" i="14"/>
  <c r="U34" i="14"/>
  <c r="T34" i="14"/>
  <c r="R34" i="14"/>
  <c r="M34" i="14"/>
  <c r="L34" i="14"/>
  <c r="Y33" i="14"/>
  <c r="W33" i="14"/>
  <c r="V33" i="14"/>
  <c r="U33" i="14"/>
  <c r="T33" i="14"/>
  <c r="S33" i="14"/>
  <c r="R33" i="14"/>
  <c r="Q33" i="14"/>
  <c r="O33" i="14"/>
  <c r="P33" i="14" s="1"/>
  <c r="M33" i="14"/>
  <c r="L33" i="14"/>
  <c r="Y32" i="14"/>
  <c r="V32" i="14"/>
  <c r="U32" i="14"/>
  <c r="T32" i="14"/>
  <c r="R32" i="14"/>
  <c r="M32" i="14"/>
  <c r="L32" i="14"/>
  <c r="AC31" i="14"/>
  <c r="Y31" i="14"/>
  <c r="W31" i="14"/>
  <c r="V31" i="14"/>
  <c r="U31" i="14"/>
  <c r="T31" i="14"/>
  <c r="S31" i="14"/>
  <c r="AE31" i="14" s="1"/>
  <c r="R31" i="14"/>
  <c r="Q31" i="14"/>
  <c r="O31" i="14"/>
  <c r="P31" i="14" s="1"/>
  <c r="AG31" i="14" s="1"/>
  <c r="BN31" i="14" s="1"/>
  <c r="M31" i="14"/>
  <c r="AH31" i="14" s="1"/>
  <c r="L31" i="14"/>
  <c r="Y30" i="14"/>
  <c r="W30" i="14"/>
  <c r="V30" i="14"/>
  <c r="U30" i="14"/>
  <c r="T30" i="14"/>
  <c r="R30" i="14"/>
  <c r="Q30" i="14" s="1"/>
  <c r="O30" i="14"/>
  <c r="M30" i="14"/>
  <c r="L30" i="14"/>
  <c r="Y29" i="14"/>
  <c r="V29" i="14"/>
  <c r="U29" i="14"/>
  <c r="T29" i="14"/>
  <c r="R29" i="14"/>
  <c r="Q29" i="14" s="1"/>
  <c r="M29" i="14"/>
  <c r="L29" i="14"/>
  <c r="Y28" i="14"/>
  <c r="U28" i="14"/>
  <c r="T28" i="14"/>
  <c r="S28" i="14"/>
  <c r="AG28" i="14" s="1"/>
  <c r="BN28" i="14" s="1"/>
  <c r="R28" i="14"/>
  <c r="Q28" i="14" s="1"/>
  <c r="O28" i="14"/>
  <c r="P28" i="14" s="1"/>
  <c r="AC28" i="14" s="1"/>
  <c r="BJ28" i="14" s="1"/>
  <c r="M28" i="14"/>
  <c r="L28" i="14"/>
  <c r="Y27" i="14"/>
  <c r="V27" i="14"/>
  <c r="U27" i="14"/>
  <c r="T27" i="14"/>
  <c r="R27" i="14"/>
  <c r="M27" i="14"/>
  <c r="L27" i="14"/>
  <c r="Y26" i="14"/>
  <c r="V26" i="14"/>
  <c r="U26" i="14"/>
  <c r="T26" i="14"/>
  <c r="R26" i="14"/>
  <c r="W26" i="14" s="1"/>
  <c r="Q26" i="14"/>
  <c r="M26" i="14"/>
  <c r="L26" i="14"/>
  <c r="Y25" i="14"/>
  <c r="W25" i="14"/>
  <c r="V25" i="14"/>
  <c r="U25" i="14"/>
  <c r="T25" i="14"/>
  <c r="S25" i="14"/>
  <c r="R25" i="14"/>
  <c r="Q25" i="14" s="1"/>
  <c r="O25" i="14"/>
  <c r="P25" i="14" s="1"/>
  <c r="M25" i="14"/>
  <c r="L25" i="14"/>
  <c r="AD24" i="14"/>
  <c r="BK24" i="14" s="1"/>
  <c r="Y24" i="14"/>
  <c r="W24" i="14"/>
  <c r="V24" i="14"/>
  <c r="U24" i="14"/>
  <c r="T24" i="14"/>
  <c r="S24" i="14"/>
  <c r="R24" i="14"/>
  <c r="Q24" i="14" s="1"/>
  <c r="O24" i="14"/>
  <c r="P24" i="14" s="1"/>
  <c r="AH24" i="14" s="1"/>
  <c r="BO24" i="14" s="1"/>
  <c r="M24" i="14"/>
  <c r="AI24" i="14" s="1"/>
  <c r="BP24" i="14" s="1"/>
  <c r="BR24" i="14" s="1"/>
  <c r="L24" i="14"/>
  <c r="Y23" i="14"/>
  <c r="V23" i="14"/>
  <c r="U23" i="14"/>
  <c r="T23" i="14"/>
  <c r="R23" i="14"/>
  <c r="M23" i="14"/>
  <c r="L23" i="14"/>
  <c r="Y22" i="14"/>
  <c r="V22" i="14"/>
  <c r="U22" i="14"/>
  <c r="T22" i="14"/>
  <c r="R22" i="14"/>
  <c r="W22" i="14" s="1"/>
  <c r="Q22" i="14"/>
  <c r="M22" i="14"/>
  <c r="L22" i="14"/>
  <c r="Y21" i="14"/>
  <c r="W21" i="14"/>
  <c r="V21" i="14"/>
  <c r="U21" i="14"/>
  <c r="T21" i="14"/>
  <c r="S21" i="14"/>
  <c r="R21" i="14"/>
  <c r="Q21" i="14"/>
  <c r="O21" i="14"/>
  <c r="P21" i="14" s="1"/>
  <c r="AG21" i="14" s="1"/>
  <c r="BN21" i="14" s="1"/>
  <c r="M21" i="14"/>
  <c r="AH21" i="14" s="1"/>
  <c r="BO21" i="14" s="1"/>
  <c r="L21" i="14"/>
  <c r="Y20" i="14"/>
  <c r="V20" i="14"/>
  <c r="U20" i="14"/>
  <c r="T20" i="14"/>
  <c r="R20" i="14"/>
  <c r="Q20" i="14" s="1"/>
  <c r="M20" i="14"/>
  <c r="L20" i="14"/>
  <c r="AE19" i="14"/>
  <c r="BL19" i="14" s="1"/>
  <c r="Y19" i="14"/>
  <c r="U19" i="14"/>
  <c r="T19" i="14"/>
  <c r="S19" i="14"/>
  <c r="R19" i="14"/>
  <c r="Q19" i="14"/>
  <c r="O19" i="14"/>
  <c r="P19" i="14" s="1"/>
  <c r="M19" i="14"/>
  <c r="L19" i="14"/>
  <c r="Y18" i="14"/>
  <c r="U18" i="14"/>
  <c r="T18" i="14"/>
  <c r="R18" i="14"/>
  <c r="M18" i="14"/>
  <c r="L18" i="14"/>
  <c r="Y17" i="14"/>
  <c r="W17" i="14"/>
  <c r="V17" i="14"/>
  <c r="U17" i="14"/>
  <c r="T17" i="14"/>
  <c r="S17" i="14"/>
  <c r="R17" i="14"/>
  <c r="Q17" i="14"/>
  <c r="O17" i="14"/>
  <c r="P17" i="14" s="1"/>
  <c r="M17" i="14"/>
  <c r="L17" i="14"/>
  <c r="Y16" i="14"/>
  <c r="V16" i="14"/>
  <c r="U16" i="14"/>
  <c r="T16" i="14"/>
  <c r="R16" i="14"/>
  <c r="M16" i="14"/>
  <c r="L16" i="14"/>
  <c r="AC15" i="14"/>
  <c r="BJ15" i="14" s="1"/>
  <c r="Y15" i="14"/>
  <c r="W15" i="14"/>
  <c r="V15" i="14"/>
  <c r="U15" i="14"/>
  <c r="T15" i="14"/>
  <c r="S15" i="14"/>
  <c r="AE15" i="14" s="1"/>
  <c r="BL15" i="14" s="1"/>
  <c r="R15" i="14"/>
  <c r="Q15" i="14"/>
  <c r="O15" i="14"/>
  <c r="P15" i="14" s="1"/>
  <c r="AG15" i="14" s="1"/>
  <c r="BN15" i="14" s="1"/>
  <c r="M15" i="14"/>
  <c r="AF15" i="14" s="1"/>
  <c r="BM15" i="14" s="1"/>
  <c r="L15" i="14"/>
  <c r="Y14" i="14"/>
  <c r="V14" i="14"/>
  <c r="U14" i="14"/>
  <c r="T14" i="14"/>
  <c r="R14" i="14"/>
  <c r="P14" i="14"/>
  <c r="L14" i="14"/>
  <c r="Y13" i="14"/>
  <c r="U13" i="14"/>
  <c r="T13" i="14"/>
  <c r="S13" i="14"/>
  <c r="R13" i="14"/>
  <c r="Q13" i="14"/>
  <c r="O13" i="14"/>
  <c r="P13" i="14" s="1"/>
  <c r="M13" i="14"/>
  <c r="L13" i="14"/>
  <c r="Y12" i="14"/>
  <c r="V12" i="14"/>
  <c r="U12" i="14"/>
  <c r="T12" i="14"/>
  <c r="R12" i="14"/>
  <c r="W12" i="14" s="1"/>
  <c r="M12" i="14"/>
  <c r="L12" i="14"/>
  <c r="Y11" i="14"/>
  <c r="V11" i="14"/>
  <c r="U11" i="14"/>
  <c r="T11" i="14"/>
  <c r="R11" i="14"/>
  <c r="W11" i="14" s="1"/>
  <c r="Q11" i="14"/>
  <c r="M11" i="14"/>
  <c r="L11" i="14"/>
  <c r="Y10" i="14"/>
  <c r="V10" i="14"/>
  <c r="U10" i="14"/>
  <c r="T10" i="14"/>
  <c r="R10" i="14"/>
  <c r="W10" i="14" s="1"/>
  <c r="Q10" i="14"/>
  <c r="M10" i="14"/>
  <c r="L10" i="14"/>
  <c r="Y9" i="14"/>
  <c r="W9" i="14"/>
  <c r="V9" i="14"/>
  <c r="U9" i="14"/>
  <c r="T9" i="14"/>
  <c r="S9" i="14"/>
  <c r="R9" i="14"/>
  <c r="Q9" i="14"/>
  <c r="O9" i="14"/>
  <c r="P9" i="14" s="1"/>
  <c r="M9" i="14"/>
  <c r="AG9" i="14" s="1"/>
  <c r="BN9" i="14" s="1"/>
  <c r="L9" i="14"/>
  <c r="Y8" i="14"/>
  <c r="V8" i="14"/>
  <c r="U8" i="14"/>
  <c r="T8" i="14"/>
  <c r="R8" i="14"/>
  <c r="W8" i="14" s="1"/>
  <c r="M8" i="14"/>
  <c r="L8" i="14"/>
  <c r="Y7" i="14"/>
  <c r="V7" i="14"/>
  <c r="U7" i="14"/>
  <c r="T7" i="14"/>
  <c r="R7" i="14"/>
  <c r="W7" i="14" s="1"/>
  <c r="Q7" i="14"/>
  <c r="M7" i="14"/>
  <c r="L7" i="14"/>
  <c r="Y6" i="14"/>
  <c r="V6" i="14"/>
  <c r="U6" i="14"/>
  <c r="T6" i="14"/>
  <c r="R6" i="14"/>
  <c r="W6" i="14" s="1"/>
  <c r="Q6" i="14"/>
  <c r="M6" i="14"/>
  <c r="L6" i="14"/>
  <c r="Y5" i="14"/>
  <c r="W5" i="14"/>
  <c r="V5" i="14"/>
  <c r="U5" i="14"/>
  <c r="T5" i="14"/>
  <c r="R5" i="14"/>
  <c r="Q5" i="14" s="1"/>
  <c r="O5" i="14"/>
  <c r="S5" i="14" s="1"/>
  <c r="M5" i="14"/>
  <c r="L5" i="14"/>
  <c r="Y4" i="14"/>
  <c r="V4" i="14"/>
  <c r="U4" i="14"/>
  <c r="T4" i="14"/>
  <c r="R4" i="14"/>
  <c r="O4" i="14" s="1"/>
  <c r="P4" i="14" s="1"/>
  <c r="M4" i="14"/>
  <c r="L4" i="14"/>
  <c r="Y3" i="14"/>
  <c r="V3" i="14"/>
  <c r="U3" i="14"/>
  <c r="T3" i="14"/>
  <c r="R3" i="14"/>
  <c r="W3" i="14" s="1"/>
  <c r="Q3" i="14"/>
  <c r="M3" i="14"/>
  <c r="L3" i="14"/>
  <c r="B4" i="13"/>
  <c r="D4" i="13" s="1"/>
  <c r="E4" i="13" s="1"/>
  <c r="B3" i="13"/>
  <c r="C2" i="13"/>
  <c r="B2" i="13"/>
  <c r="X4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L52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3" i="11"/>
  <c r="P41" i="11"/>
  <c r="P14" i="11"/>
  <c r="S5" i="6"/>
  <c r="S7" i="6"/>
  <c r="S10" i="6"/>
  <c r="S11" i="6"/>
  <c r="BJ31" i="14" l="1"/>
  <c r="BP35" i="14"/>
  <c r="BR35" i="14" s="1"/>
  <c r="BM39" i="14"/>
  <c r="L52" i="14"/>
  <c r="X25" i="14"/>
  <c r="BO31" i="14"/>
  <c r="BL31" i="14"/>
  <c r="AC13" i="14"/>
  <c r="BJ13" i="14" s="1"/>
  <c r="AH13" i="14"/>
  <c r="BO13" i="14" s="1"/>
  <c r="AD13" i="14"/>
  <c r="BK13" i="14" s="1"/>
  <c r="Z13" i="14"/>
  <c r="BG13" i="14" s="1"/>
  <c r="AG13" i="14"/>
  <c r="BN13" i="14" s="1"/>
  <c r="AF8" i="14"/>
  <c r="BM8" i="14" s="1"/>
  <c r="AA9" i="14"/>
  <c r="BH9" i="14" s="1"/>
  <c r="AF9" i="14"/>
  <c r="BM9" i="14" s="1"/>
  <c r="AB9" i="14"/>
  <c r="BI9" i="14" s="1"/>
  <c r="X9" i="14"/>
  <c r="AE9" i="14"/>
  <c r="BL9" i="14" s="1"/>
  <c r="AI9" i="14"/>
  <c r="BP9" i="14" s="1"/>
  <c r="BR9" i="14" s="1"/>
  <c r="AI13" i="14"/>
  <c r="BP13" i="14" s="1"/>
  <c r="BR13" i="14" s="1"/>
  <c r="AI17" i="14"/>
  <c r="BP17" i="14" s="1"/>
  <c r="BR17" i="14" s="1"/>
  <c r="AE17" i="14"/>
  <c r="BL17" i="14" s="1"/>
  <c r="AA17" i="14"/>
  <c r="BH17" i="14" s="1"/>
  <c r="S18" i="14"/>
  <c r="O18" i="14"/>
  <c r="P18" i="14" s="1"/>
  <c r="AB18" i="14" s="1"/>
  <c r="BI18" i="14" s="1"/>
  <c r="Q18" i="14"/>
  <c r="AG19" i="14"/>
  <c r="BN19" i="14" s="1"/>
  <c r="AC19" i="14"/>
  <c r="BJ19" i="14" s="1"/>
  <c r="W23" i="14"/>
  <c r="S23" i="14"/>
  <c r="O23" i="14"/>
  <c r="P23" i="14" s="1"/>
  <c r="AG23" i="14" s="1"/>
  <c r="BN23" i="14" s="1"/>
  <c r="Q23" i="14"/>
  <c r="P30" i="14"/>
  <c r="X30" i="14" s="1"/>
  <c r="S30" i="14"/>
  <c r="P5" i="14"/>
  <c r="AH5" i="14" s="1"/>
  <c r="BO5" i="14" s="1"/>
  <c r="Q4" i="14"/>
  <c r="AG4" i="14" s="1"/>
  <c r="BN4" i="14" s="1"/>
  <c r="AD5" i="14"/>
  <c r="BK5" i="14" s="1"/>
  <c r="O6" i="14"/>
  <c r="P6" i="14" s="1"/>
  <c r="AE6" i="14" s="1"/>
  <c r="BL6" i="14" s="1"/>
  <c r="S6" i="14"/>
  <c r="AA6" i="14"/>
  <c r="BH6" i="14" s="1"/>
  <c r="AI6" i="14"/>
  <c r="BP6" i="14" s="1"/>
  <c r="BR6" i="14" s="1"/>
  <c r="AB7" i="14"/>
  <c r="BI7" i="14" s="1"/>
  <c r="Q8" i="14"/>
  <c r="AG8" i="14"/>
  <c r="BN8" i="14" s="1"/>
  <c r="Z9" i="14"/>
  <c r="BG9" i="14" s="1"/>
  <c r="AD9" i="14"/>
  <c r="BK9" i="14" s="1"/>
  <c r="AH9" i="14"/>
  <c r="BO9" i="14" s="1"/>
  <c r="O10" i="14"/>
  <c r="P10" i="14" s="1"/>
  <c r="Q12" i="14"/>
  <c r="AI12" i="14" s="1"/>
  <c r="BP12" i="14" s="1"/>
  <c r="BR12" i="14" s="1"/>
  <c r="X13" i="14"/>
  <c r="AB13" i="14"/>
  <c r="BI13" i="14" s="1"/>
  <c r="AF13" i="14"/>
  <c r="BM13" i="14" s="1"/>
  <c r="W14" i="14"/>
  <c r="S14" i="14"/>
  <c r="X14" i="14"/>
  <c r="AA15" i="14"/>
  <c r="BH15" i="14" s="1"/>
  <c r="AI15" i="14"/>
  <c r="BP15" i="14" s="1"/>
  <c r="BR15" i="14" s="1"/>
  <c r="AC16" i="14"/>
  <c r="BJ16" i="14" s="1"/>
  <c r="Z16" i="14"/>
  <c r="BG16" i="14" s="1"/>
  <c r="AH17" i="14"/>
  <c r="BO17" i="14" s="1"/>
  <c r="AD18" i="14"/>
  <c r="BK18" i="14" s="1"/>
  <c r="AI18" i="14"/>
  <c r="BP18" i="14" s="1"/>
  <c r="BR18" i="14" s="1"/>
  <c r="AF19" i="14"/>
  <c r="BM19" i="14" s="1"/>
  <c r="AA19" i="14"/>
  <c r="BH19" i="14" s="1"/>
  <c r="AH23" i="14"/>
  <c r="BO23" i="14" s="1"/>
  <c r="AE25" i="14"/>
  <c r="BL25" i="14" s="1"/>
  <c r="W27" i="14"/>
  <c r="S27" i="14"/>
  <c r="O27" i="14"/>
  <c r="P27" i="14" s="1"/>
  <c r="AG27" i="14" s="1"/>
  <c r="BN27" i="14" s="1"/>
  <c r="Q27" i="14"/>
  <c r="AF28" i="14"/>
  <c r="BM28" i="14" s="1"/>
  <c r="S4" i="14"/>
  <c r="W4" i="14"/>
  <c r="AD7" i="14"/>
  <c r="BK7" i="14" s="1"/>
  <c r="O8" i="14"/>
  <c r="P8" i="14" s="1"/>
  <c r="AD8" i="14" s="1"/>
  <c r="BK8" i="14" s="1"/>
  <c r="S8" i="14"/>
  <c r="AA8" i="14"/>
  <c r="BH8" i="14" s="1"/>
  <c r="AI8" i="14"/>
  <c r="BP8" i="14" s="1"/>
  <c r="BR8" i="14" s="1"/>
  <c r="O12" i="14"/>
  <c r="P12" i="14" s="1"/>
  <c r="AG12" i="14" s="1"/>
  <c r="BN12" i="14" s="1"/>
  <c r="S12" i="14"/>
  <c r="AA12" i="14"/>
  <c r="BH12" i="14" s="1"/>
  <c r="Q16" i="14"/>
  <c r="W16" i="14"/>
  <c r="S16" i="14"/>
  <c r="O16" i="14"/>
  <c r="P16" i="14" s="1"/>
  <c r="AG16" i="14" s="1"/>
  <c r="BN16" i="14" s="1"/>
  <c r="AC17" i="14"/>
  <c r="BJ17" i="14" s="1"/>
  <c r="AI19" i="14"/>
  <c r="BP19" i="14" s="1"/>
  <c r="BR19" i="14" s="1"/>
  <c r="AI21" i="14"/>
  <c r="BP21" i="14" s="1"/>
  <c r="BR21" i="14" s="1"/>
  <c r="AE21" i="14"/>
  <c r="BL21" i="14" s="1"/>
  <c r="AA21" i="14"/>
  <c r="BH21" i="14" s="1"/>
  <c r="Z12" i="14"/>
  <c r="BG12" i="14" s="1"/>
  <c r="O3" i="14"/>
  <c r="P3" i="14" s="1"/>
  <c r="S3" i="14"/>
  <c r="X4" i="14"/>
  <c r="Z6" i="14"/>
  <c r="BG6" i="14" s="1"/>
  <c r="AD6" i="14"/>
  <c r="BK6" i="14" s="1"/>
  <c r="O7" i="14"/>
  <c r="P7" i="14" s="1"/>
  <c r="S7" i="14"/>
  <c r="AA7" i="14" s="1"/>
  <c r="BH7" i="14" s="1"/>
  <c r="AE7" i="14"/>
  <c r="BL7" i="14" s="1"/>
  <c r="AB8" i="14"/>
  <c r="BI8" i="14" s="1"/>
  <c r="AC9" i="14"/>
  <c r="BJ9" i="14" s="1"/>
  <c r="O11" i="14"/>
  <c r="P11" i="14" s="1"/>
  <c r="AA13" i="14"/>
  <c r="BH13" i="14" s="1"/>
  <c r="AE13" i="14"/>
  <c r="BL13" i="14" s="1"/>
  <c r="AI14" i="14"/>
  <c r="BP14" i="14" s="1"/>
  <c r="BR14" i="14" s="1"/>
  <c r="AE14" i="14"/>
  <c r="BL14" i="14" s="1"/>
  <c r="AA14" i="14"/>
  <c r="BH14" i="14" s="1"/>
  <c r="AG14" i="14"/>
  <c r="BN14" i="14" s="1"/>
  <c r="AC14" i="14"/>
  <c r="BJ14" i="14" s="1"/>
  <c r="AB14" i="14"/>
  <c r="BI14" i="14" s="1"/>
  <c r="AF16" i="14"/>
  <c r="BM16" i="14" s="1"/>
  <c r="AG17" i="14"/>
  <c r="BN17" i="14" s="1"/>
  <c r="AC21" i="14"/>
  <c r="BJ21" i="14" s="1"/>
  <c r="AI25" i="14"/>
  <c r="BP25" i="14" s="1"/>
  <c r="BR25" i="14" s="1"/>
  <c r="AA25" i="14"/>
  <c r="BH25" i="14" s="1"/>
  <c r="AF25" i="14"/>
  <c r="BM25" i="14" s="1"/>
  <c r="AB25" i="14"/>
  <c r="BI25" i="14" s="1"/>
  <c r="AH27" i="14"/>
  <c r="BO27" i="14" s="1"/>
  <c r="Z15" i="14"/>
  <c r="BG15" i="14" s="1"/>
  <c r="AD15" i="14"/>
  <c r="BK15" i="14" s="1"/>
  <c r="AH15" i="14"/>
  <c r="BO15" i="14" s="1"/>
  <c r="X17" i="14"/>
  <c r="AB17" i="14"/>
  <c r="BI17" i="14" s="1"/>
  <c r="AF17" i="14"/>
  <c r="BM17" i="14" s="1"/>
  <c r="Z19" i="14"/>
  <c r="BG19" i="14" s="1"/>
  <c r="AD19" i="14"/>
  <c r="BK19" i="14" s="1"/>
  <c r="AH19" i="14"/>
  <c r="BO19" i="14" s="1"/>
  <c r="O20" i="14"/>
  <c r="P20" i="14" s="1"/>
  <c r="S20" i="14"/>
  <c r="AA20" i="14" s="1"/>
  <c r="BH20" i="14" s="1"/>
  <c r="W20" i="14"/>
  <c r="AI20" i="14"/>
  <c r="BP20" i="14" s="1"/>
  <c r="BR20" i="14" s="1"/>
  <c r="X21" i="14"/>
  <c r="AB21" i="14"/>
  <c r="BI21" i="14" s="1"/>
  <c r="AF21" i="14"/>
  <c r="BM21" i="14" s="1"/>
  <c r="AD23" i="14"/>
  <c r="BK23" i="14" s="1"/>
  <c r="AA24" i="14"/>
  <c r="BH24" i="14" s="1"/>
  <c r="AG25" i="14"/>
  <c r="BN25" i="14" s="1"/>
  <c r="AD27" i="14"/>
  <c r="BK27" i="14" s="1"/>
  <c r="X28" i="14"/>
  <c r="AG30" i="14"/>
  <c r="BN30" i="14" s="1"/>
  <c r="X15" i="14"/>
  <c r="AB15" i="14"/>
  <c r="BI15" i="14" s="1"/>
  <c r="Z17" i="14"/>
  <c r="BG17" i="14" s="1"/>
  <c r="AD17" i="14"/>
  <c r="BK17" i="14" s="1"/>
  <c r="X19" i="14"/>
  <c r="AB19" i="14"/>
  <c r="BI19" i="14" s="1"/>
  <c r="Z21" i="14"/>
  <c r="BG21" i="14" s="1"/>
  <c r="AD21" i="14"/>
  <c r="BK21" i="14" s="1"/>
  <c r="Z23" i="14"/>
  <c r="BG23" i="14" s="1"/>
  <c r="AF24" i="14"/>
  <c r="BM24" i="14" s="1"/>
  <c r="AB24" i="14"/>
  <c r="BI24" i="14" s="1"/>
  <c r="X24" i="14"/>
  <c r="AG24" i="14"/>
  <c r="BN24" i="14" s="1"/>
  <c r="AC24" i="14"/>
  <c r="BJ24" i="14" s="1"/>
  <c r="AE24" i="14"/>
  <c r="BL24" i="14" s="1"/>
  <c r="Z27" i="14"/>
  <c r="BG27" i="14" s="1"/>
  <c r="AH28" i="14"/>
  <c r="BO28" i="14" s="1"/>
  <c r="AD28" i="14"/>
  <c r="BK28" i="14" s="1"/>
  <c r="Z28" i="14"/>
  <c r="BG28" i="14" s="1"/>
  <c r="AI28" i="14"/>
  <c r="BP28" i="14" s="1"/>
  <c r="BR28" i="14" s="1"/>
  <c r="AE28" i="14"/>
  <c r="BL28" i="14" s="1"/>
  <c r="AA28" i="14"/>
  <c r="BH28" i="14" s="1"/>
  <c r="AB28" i="14"/>
  <c r="BI28" i="14" s="1"/>
  <c r="Z20" i="14"/>
  <c r="BG20" i="14" s="1"/>
  <c r="AI23" i="14"/>
  <c r="BP23" i="14" s="1"/>
  <c r="BR23" i="14" s="1"/>
  <c r="AE23" i="14"/>
  <c r="BL23" i="14" s="1"/>
  <c r="AA23" i="14"/>
  <c r="BH23" i="14" s="1"/>
  <c r="AF23" i="14"/>
  <c r="BM23" i="14" s="1"/>
  <c r="AB23" i="14"/>
  <c r="BI23" i="14" s="1"/>
  <c r="X23" i="14"/>
  <c r="AC23" i="14"/>
  <c r="BJ23" i="14" s="1"/>
  <c r="Z24" i="14"/>
  <c r="BG24" i="14" s="1"/>
  <c r="AI27" i="14"/>
  <c r="BP27" i="14" s="1"/>
  <c r="BR27" i="14" s="1"/>
  <c r="AE27" i="14"/>
  <c r="BL27" i="14" s="1"/>
  <c r="AA27" i="14"/>
  <c r="BH27" i="14" s="1"/>
  <c r="AF27" i="14"/>
  <c r="BM27" i="14" s="1"/>
  <c r="AB27" i="14"/>
  <c r="BI27" i="14" s="1"/>
  <c r="X27" i="14"/>
  <c r="AC27" i="14"/>
  <c r="BJ27" i="14" s="1"/>
  <c r="W29" i="14"/>
  <c r="S29" i="14"/>
  <c r="AI29" i="14" s="1"/>
  <c r="BP29" i="14" s="1"/>
  <c r="BR29" i="14" s="1"/>
  <c r="O29" i="14"/>
  <c r="P29" i="14" s="1"/>
  <c r="AA29" i="14" s="1"/>
  <c r="BH29" i="14" s="1"/>
  <c r="AI33" i="14"/>
  <c r="BP33" i="14" s="1"/>
  <c r="BR33" i="14" s="1"/>
  <c r="AE33" i="14"/>
  <c r="BL33" i="14" s="1"/>
  <c r="AA33" i="14"/>
  <c r="BH33" i="14" s="1"/>
  <c r="AG33" i="14"/>
  <c r="BN33" i="14" s="1"/>
  <c r="AC33" i="14"/>
  <c r="BJ33" i="14" s="1"/>
  <c r="Q34" i="14"/>
  <c r="W34" i="14"/>
  <c r="S34" i="14"/>
  <c r="O34" i="14"/>
  <c r="P34" i="14" s="1"/>
  <c r="Z34" i="14" s="1"/>
  <c r="BG34" i="14" s="1"/>
  <c r="O22" i="14"/>
  <c r="P22" i="14" s="1"/>
  <c r="AA22" i="14" s="1"/>
  <c r="BH22" i="14" s="1"/>
  <c r="S22" i="14"/>
  <c r="AH22" i="14" s="1"/>
  <c r="BO22" i="14" s="1"/>
  <c r="Z25" i="14"/>
  <c r="BG25" i="14" s="1"/>
  <c r="AD25" i="14"/>
  <c r="BK25" i="14" s="1"/>
  <c r="AH25" i="14"/>
  <c r="BO25" i="14" s="1"/>
  <c r="O26" i="14"/>
  <c r="P26" i="14" s="1"/>
  <c r="AA26" i="14" s="1"/>
  <c r="BH26" i="14" s="1"/>
  <c r="S26" i="14"/>
  <c r="AE26" i="14" s="1"/>
  <c r="BL26" i="14" s="1"/>
  <c r="AA31" i="14"/>
  <c r="BH31" i="14" s="1"/>
  <c r="AI31" i="14"/>
  <c r="BP31" i="14" s="1"/>
  <c r="BR31" i="14" s="1"/>
  <c r="AF33" i="14"/>
  <c r="BM33" i="14" s="1"/>
  <c r="AG34" i="14"/>
  <c r="BN34" i="14" s="1"/>
  <c r="AF34" i="14"/>
  <c r="BM34" i="14" s="1"/>
  <c r="X34" i="14"/>
  <c r="AE34" i="14"/>
  <c r="BL34" i="14" s="1"/>
  <c r="AH34" i="14"/>
  <c r="BO34" i="14" s="1"/>
  <c r="AG37" i="14"/>
  <c r="BN37" i="14" s="1"/>
  <c r="AC37" i="14"/>
  <c r="BJ37" i="14" s="1"/>
  <c r="W32" i="14"/>
  <c r="S32" i="14"/>
  <c r="AA32" i="14" s="1"/>
  <c r="BH32" i="14" s="1"/>
  <c r="O32" i="14"/>
  <c r="P32" i="14" s="1"/>
  <c r="Q32" i="14"/>
  <c r="AI32" i="14" s="1"/>
  <c r="BP32" i="14" s="1"/>
  <c r="BR32" i="14" s="1"/>
  <c r="AG35" i="14"/>
  <c r="BN35" i="14" s="1"/>
  <c r="AC35" i="14"/>
  <c r="BJ35" i="14" s="1"/>
  <c r="AI42" i="14"/>
  <c r="BP42" i="14" s="1"/>
  <c r="BR42" i="14" s="1"/>
  <c r="AE42" i="14"/>
  <c r="BL42" i="14" s="1"/>
  <c r="AA42" i="14"/>
  <c r="BH42" i="14" s="1"/>
  <c r="AI46" i="14"/>
  <c r="BP46" i="14" s="1"/>
  <c r="BR46" i="14" s="1"/>
  <c r="AE46" i="14"/>
  <c r="BL46" i="14" s="1"/>
  <c r="AA46" i="14"/>
  <c r="BH46" i="14" s="1"/>
  <c r="S49" i="14"/>
  <c r="O49" i="14"/>
  <c r="P49" i="14" s="1"/>
  <c r="AF49" i="14" s="1"/>
  <c r="BM49" i="14" s="1"/>
  <c r="Q49" i="14"/>
  <c r="Z22" i="14"/>
  <c r="BG22" i="14" s="1"/>
  <c r="AC25" i="14"/>
  <c r="BJ25" i="14" s="1"/>
  <c r="AD26" i="14"/>
  <c r="BK26" i="14" s="1"/>
  <c r="AD34" i="14"/>
  <c r="BK34" i="14" s="1"/>
  <c r="AA35" i="14"/>
  <c r="BH35" i="14" s="1"/>
  <c r="AH37" i="14"/>
  <c r="BO37" i="14" s="1"/>
  <c r="AI37" i="14"/>
  <c r="BP37" i="14" s="1"/>
  <c r="BR37" i="14" s="1"/>
  <c r="X31" i="14"/>
  <c r="AB31" i="14"/>
  <c r="BI31" i="14" s="1"/>
  <c r="AF31" i="14"/>
  <c r="BM31" i="14" s="1"/>
  <c r="Z33" i="14"/>
  <c r="BG33" i="14" s="1"/>
  <c r="AD33" i="14"/>
  <c r="BK33" i="14" s="1"/>
  <c r="AH33" i="14"/>
  <c r="BO33" i="14" s="1"/>
  <c r="X35" i="14"/>
  <c r="AB35" i="14"/>
  <c r="BI35" i="14" s="1"/>
  <c r="AF35" i="14"/>
  <c r="BM35" i="14" s="1"/>
  <c r="Q36" i="14"/>
  <c r="AA36" i="14"/>
  <c r="BH36" i="14" s="1"/>
  <c r="X37" i="14"/>
  <c r="AB37" i="14"/>
  <c r="BI37" i="14" s="1"/>
  <c r="AF37" i="14"/>
  <c r="BM37" i="14" s="1"/>
  <c r="Q38" i="14"/>
  <c r="AG38" i="14"/>
  <c r="BN38" i="14" s="1"/>
  <c r="Z39" i="14"/>
  <c r="BG39" i="14" s="1"/>
  <c r="AD39" i="14"/>
  <c r="BK39" i="14" s="1"/>
  <c r="AH39" i="14"/>
  <c r="BO39" i="14" s="1"/>
  <c r="AH44" i="14"/>
  <c r="BO44" i="14" s="1"/>
  <c r="S51" i="14"/>
  <c r="O51" i="14"/>
  <c r="P51" i="14" s="1"/>
  <c r="AC51" i="14" s="1"/>
  <c r="BJ51" i="14" s="1"/>
  <c r="Q51" i="14"/>
  <c r="AE51" i="14" s="1"/>
  <c r="BL51" i="14" s="1"/>
  <c r="Z38" i="14"/>
  <c r="BG38" i="14" s="1"/>
  <c r="AA39" i="14"/>
  <c r="BH39" i="14" s="1"/>
  <c r="AE39" i="14"/>
  <c r="BL39" i="14" s="1"/>
  <c r="AI39" i="14"/>
  <c r="BP39" i="14" s="1"/>
  <c r="BR39" i="14" s="1"/>
  <c r="W40" i="14"/>
  <c r="S40" i="14"/>
  <c r="O40" i="14"/>
  <c r="P40" i="14" s="1"/>
  <c r="AD40" i="14" s="1"/>
  <c r="BK40" i="14" s="1"/>
  <c r="Z31" i="14"/>
  <c r="BG31" i="14" s="1"/>
  <c r="BQ31" i="14" s="1"/>
  <c r="AD31" i="14"/>
  <c r="BK31" i="14" s="1"/>
  <c r="X33" i="14"/>
  <c r="AB33" i="14"/>
  <c r="BI33" i="14" s="1"/>
  <c r="Z35" i="14"/>
  <c r="BG35" i="14" s="1"/>
  <c r="BQ35" i="14" s="1"/>
  <c r="AD35" i="14"/>
  <c r="BK35" i="14" s="1"/>
  <c r="O36" i="14"/>
  <c r="P36" i="14" s="1"/>
  <c r="AF36" i="14" s="1"/>
  <c r="BM36" i="14" s="1"/>
  <c r="Z37" i="14"/>
  <c r="BG37" i="14" s="1"/>
  <c r="AD37" i="14"/>
  <c r="BK37" i="14" s="1"/>
  <c r="O38" i="14"/>
  <c r="P38" i="14" s="1"/>
  <c r="AC38" i="14" s="1"/>
  <c r="BJ38" i="14" s="1"/>
  <c r="S38" i="14"/>
  <c r="AA38" i="14"/>
  <c r="BH38" i="14" s="1"/>
  <c r="X39" i="14"/>
  <c r="AB39" i="14"/>
  <c r="BI39" i="14" s="1"/>
  <c r="AI40" i="14"/>
  <c r="BP40" i="14" s="1"/>
  <c r="BR40" i="14" s="1"/>
  <c r="AC40" i="14"/>
  <c r="BJ40" i="14" s="1"/>
  <c r="Z40" i="14"/>
  <c r="BG40" i="14" s="1"/>
  <c r="W41" i="14"/>
  <c r="S41" i="14"/>
  <c r="AF41" i="14" s="1"/>
  <c r="BM41" i="14" s="1"/>
  <c r="AF42" i="14"/>
  <c r="BM42" i="14" s="1"/>
  <c r="AG43" i="14"/>
  <c r="BN43" i="14" s="1"/>
  <c r="W45" i="14"/>
  <c r="S45" i="14"/>
  <c r="O45" i="14"/>
  <c r="P45" i="14" s="1"/>
  <c r="AG45" i="14" s="1"/>
  <c r="BN45" i="14" s="1"/>
  <c r="Q45" i="14"/>
  <c r="AI45" i="14" s="1"/>
  <c r="BP45" i="14" s="1"/>
  <c r="BR45" i="14" s="1"/>
  <c r="AF46" i="14"/>
  <c r="BM46" i="14" s="1"/>
  <c r="AG49" i="14"/>
  <c r="BN49" i="14" s="1"/>
  <c r="AC49" i="14"/>
  <c r="BJ49" i="14" s="1"/>
  <c r="AI49" i="14"/>
  <c r="BP49" i="14" s="1"/>
  <c r="BR49" i="14" s="1"/>
  <c r="AE49" i="14"/>
  <c r="BL49" i="14" s="1"/>
  <c r="AA49" i="14"/>
  <c r="BH49" i="14" s="1"/>
  <c r="AH49" i="14"/>
  <c r="BO49" i="14" s="1"/>
  <c r="AD49" i="14"/>
  <c r="BK49" i="14" s="1"/>
  <c r="Z49" i="14"/>
  <c r="BG49" i="14" s="1"/>
  <c r="X49" i="14"/>
  <c r="AB41" i="14"/>
  <c r="BI41" i="14" s="1"/>
  <c r="AC42" i="14"/>
  <c r="BJ42" i="14" s="1"/>
  <c r="AG42" i="14"/>
  <c r="BN42" i="14" s="1"/>
  <c r="AH43" i="14"/>
  <c r="BO43" i="14" s="1"/>
  <c r="O44" i="14"/>
  <c r="P44" i="14" s="1"/>
  <c r="S44" i="14"/>
  <c r="AA44" i="14" s="1"/>
  <c r="BH44" i="14" s="1"/>
  <c r="AE44" i="14"/>
  <c r="BL44" i="14" s="1"/>
  <c r="AC46" i="14"/>
  <c r="BJ46" i="14" s="1"/>
  <c r="AG46" i="14"/>
  <c r="BN46" i="14" s="1"/>
  <c r="Z47" i="14"/>
  <c r="BG47" i="14" s="1"/>
  <c r="O48" i="14"/>
  <c r="P48" i="14" s="1"/>
  <c r="AA48" i="14" s="1"/>
  <c r="BH48" i="14" s="1"/>
  <c r="S48" i="14"/>
  <c r="AE48" i="14" s="1"/>
  <c r="BL48" i="14" s="1"/>
  <c r="O50" i="14"/>
  <c r="P50" i="14" s="1"/>
  <c r="Z50" i="14" s="1"/>
  <c r="BG50" i="14" s="1"/>
  <c r="S50" i="14"/>
  <c r="AG41" i="14"/>
  <c r="BN41" i="14" s="1"/>
  <c r="Z42" i="14"/>
  <c r="BG42" i="14" s="1"/>
  <c r="AD42" i="14"/>
  <c r="BK42" i="14" s="1"/>
  <c r="AH42" i="14"/>
  <c r="BO42" i="14" s="1"/>
  <c r="O43" i="14"/>
  <c r="P43" i="14" s="1"/>
  <c r="S43" i="14"/>
  <c r="W43" i="14"/>
  <c r="AE43" i="14"/>
  <c r="BL43" i="14" s="1"/>
  <c r="X44" i="14"/>
  <c r="AF44" i="14"/>
  <c r="BM44" i="14" s="1"/>
  <c r="Z46" i="14"/>
  <c r="BG46" i="14" s="1"/>
  <c r="AD46" i="14"/>
  <c r="BK46" i="14" s="1"/>
  <c r="AH46" i="14"/>
  <c r="BO46" i="14" s="1"/>
  <c r="O47" i="14"/>
  <c r="P47" i="14" s="1"/>
  <c r="S47" i="14"/>
  <c r="AA47" i="14"/>
  <c r="BH47" i="14" s="1"/>
  <c r="AI47" i="14"/>
  <c r="BP47" i="14" s="1"/>
  <c r="BR47" i="14" s="1"/>
  <c r="AB48" i="14"/>
  <c r="BI48" i="14" s="1"/>
  <c r="AF50" i="14"/>
  <c r="BM50" i="14" s="1"/>
  <c r="AA41" i="14"/>
  <c r="BH41" i="14" s="1"/>
  <c r="AE41" i="14"/>
  <c r="BL41" i="14" s="1"/>
  <c r="X42" i="14"/>
  <c r="AB42" i="14"/>
  <c r="BI42" i="14" s="1"/>
  <c r="Z44" i="14"/>
  <c r="BG44" i="14" s="1"/>
  <c r="X46" i="14"/>
  <c r="AB46" i="14"/>
  <c r="BI46" i="14" s="1"/>
  <c r="AC47" i="14"/>
  <c r="BJ47" i="14" s="1"/>
  <c r="AD48" i="14"/>
  <c r="BK48" i="14" s="1"/>
  <c r="D2" i="13"/>
  <c r="E2" i="13" s="1"/>
  <c r="BQ19" i="14" l="1"/>
  <c r="BQ21" i="14"/>
  <c r="BQ37" i="14"/>
  <c r="BQ25" i="14"/>
  <c r="AH50" i="14"/>
  <c r="BO50" i="14" s="1"/>
  <c r="Z51" i="14"/>
  <c r="BG51" i="14" s="1"/>
  <c r="AC3" i="14"/>
  <c r="BJ3" i="14" s="1"/>
  <c r="AG3" i="14"/>
  <c r="BN3" i="14" s="1"/>
  <c r="AD50" i="14"/>
  <c r="BK50" i="14" s="1"/>
  <c r="X47" i="14"/>
  <c r="AF47" i="14"/>
  <c r="BM47" i="14" s="1"/>
  <c r="AB47" i="14"/>
  <c r="BI47" i="14" s="1"/>
  <c r="AB43" i="14"/>
  <c r="BI43" i="14" s="1"/>
  <c r="X43" i="14"/>
  <c r="AF43" i="14"/>
  <c r="BM43" i="14" s="1"/>
  <c r="AA50" i="14"/>
  <c r="BH50" i="14" s="1"/>
  <c r="Z43" i="14"/>
  <c r="BG43" i="14" s="1"/>
  <c r="AC43" i="14"/>
  <c r="BJ43" i="14" s="1"/>
  <c r="AF48" i="14"/>
  <c r="BM48" i="14" s="1"/>
  <c r="AE47" i="14"/>
  <c r="BL47" i="14" s="1"/>
  <c r="AB44" i="14"/>
  <c r="BI44" i="14" s="1"/>
  <c r="AA43" i="14"/>
  <c r="BH43" i="14" s="1"/>
  <c r="AC41" i="14"/>
  <c r="BJ41" i="14" s="1"/>
  <c r="AD47" i="14"/>
  <c r="BK47" i="14" s="1"/>
  <c r="AI44" i="14"/>
  <c r="BP44" i="14" s="1"/>
  <c r="BR44" i="14" s="1"/>
  <c r="AG44" i="14"/>
  <c r="BN44" i="14" s="1"/>
  <c r="AC44" i="14"/>
  <c r="BJ44" i="14" s="1"/>
  <c r="X41" i="14"/>
  <c r="AF40" i="14"/>
  <c r="BM40" i="14" s="1"/>
  <c r="AE40" i="14"/>
  <c r="BL40" i="14" s="1"/>
  <c r="AE38" i="14"/>
  <c r="BL38" i="14" s="1"/>
  <c r="X45" i="14"/>
  <c r="AI41" i="14"/>
  <c r="BP41" i="14" s="1"/>
  <c r="BR41" i="14" s="1"/>
  <c r="AD38" i="14"/>
  <c r="BK38" i="14" s="1"/>
  <c r="X36" i="14"/>
  <c r="AB49" i="14"/>
  <c r="BI49" i="14" s="1"/>
  <c r="BQ39" i="14"/>
  <c r="AE36" i="14"/>
  <c r="BL36" i="14" s="1"/>
  <c r="BQ33" i="14"/>
  <c r="AF32" i="14"/>
  <c r="BM32" i="14" s="1"/>
  <c r="AD22" i="14"/>
  <c r="BK22" i="14" s="1"/>
  <c r="AG36" i="14"/>
  <c r="BN36" i="14" s="1"/>
  <c r="AD32" i="14"/>
  <c r="BK32" i="14" s="1"/>
  <c r="X32" i="14"/>
  <c r="AB32" i="14"/>
  <c r="BI32" i="14" s="1"/>
  <c r="AI38" i="14"/>
  <c r="BP38" i="14" s="1"/>
  <c r="BR38" i="14" s="1"/>
  <c r="AA34" i="14"/>
  <c r="BH34" i="14" s="1"/>
  <c r="AB34" i="14"/>
  <c r="BI34" i="14" s="1"/>
  <c r="AH32" i="14"/>
  <c r="BO32" i="14" s="1"/>
  <c r="AD20" i="14"/>
  <c r="BK20" i="14" s="1"/>
  <c r="AF51" i="14"/>
  <c r="BM51" i="14" s="1"/>
  <c r="AA51" i="14"/>
  <c r="BH51" i="14" s="1"/>
  <c r="AG51" i="14"/>
  <c r="BN51" i="14" s="1"/>
  <c r="BQ27" i="14"/>
  <c r="AC30" i="14"/>
  <c r="BJ30" i="14" s="1"/>
  <c r="AF30" i="14"/>
  <c r="BM30" i="14" s="1"/>
  <c r="X8" i="14"/>
  <c r="AC7" i="14"/>
  <c r="BJ7" i="14" s="1"/>
  <c r="AG7" i="14"/>
  <c r="BN7" i="14" s="1"/>
  <c r="AB4" i="14"/>
  <c r="BI4" i="14" s="1"/>
  <c r="AH3" i="14"/>
  <c r="BO3" i="14" s="1"/>
  <c r="Z29" i="14"/>
  <c r="BG29" i="14" s="1"/>
  <c r="X29" i="14"/>
  <c r="AE29" i="14"/>
  <c r="BL29" i="14" s="1"/>
  <c r="AE12" i="14"/>
  <c r="BL12" i="14" s="1"/>
  <c r="AE8" i="14"/>
  <c r="BL8" i="14" s="1"/>
  <c r="AH7" i="14"/>
  <c r="BO7" i="14" s="1"/>
  <c r="AD4" i="14"/>
  <c r="BK4" i="14" s="1"/>
  <c r="AE18" i="14"/>
  <c r="BL18" i="14" s="1"/>
  <c r="Z18" i="14"/>
  <c r="BG18" i="14" s="1"/>
  <c r="AH16" i="14"/>
  <c r="BO16" i="14" s="1"/>
  <c r="AI16" i="14"/>
  <c r="BP16" i="14" s="1"/>
  <c r="BR16" i="14" s="1"/>
  <c r="AC12" i="14"/>
  <c r="BJ12" i="14" s="1"/>
  <c r="S10" i="14"/>
  <c r="BQ9" i="14"/>
  <c r="AF7" i="14"/>
  <c r="BM7" i="14" s="1"/>
  <c r="AC4" i="14"/>
  <c r="BJ4" i="14" s="1"/>
  <c r="X3" i="14"/>
  <c r="Z4" i="14"/>
  <c r="BG4" i="14" s="1"/>
  <c r="AF4" i="14"/>
  <c r="BM4" i="14" s="1"/>
  <c r="BQ13" i="14"/>
  <c r="AF12" i="14"/>
  <c r="BM12" i="14" s="1"/>
  <c r="AG50" i="14"/>
  <c r="BN50" i="14" s="1"/>
  <c r="AC50" i="14"/>
  <c r="BJ50" i="14" s="1"/>
  <c r="AB45" i="14"/>
  <c r="BI45" i="14" s="1"/>
  <c r="AA45" i="14"/>
  <c r="BH45" i="14" s="1"/>
  <c r="Z32" i="14"/>
  <c r="BG32" i="14" s="1"/>
  <c r="BQ28" i="14"/>
  <c r="AH29" i="14"/>
  <c r="BO29" i="14" s="1"/>
  <c r="AB29" i="14"/>
  <c r="BI29" i="14" s="1"/>
  <c r="Z3" i="14"/>
  <c r="BG3" i="14" s="1"/>
  <c r="AB5" i="14"/>
  <c r="BI5" i="14" s="1"/>
  <c r="AI5" i="14"/>
  <c r="BP5" i="14" s="1"/>
  <c r="BR5" i="14" s="1"/>
  <c r="X5" i="14"/>
  <c r="AE5" i="14"/>
  <c r="BL5" i="14" s="1"/>
  <c r="AF5" i="14"/>
  <c r="BM5" i="14" s="1"/>
  <c r="AA5" i="14"/>
  <c r="BH5" i="14" s="1"/>
  <c r="AG5" i="14"/>
  <c r="BN5" i="14" s="1"/>
  <c r="Z48" i="14"/>
  <c r="BG48" i="14" s="1"/>
  <c r="AD44" i="14"/>
  <c r="BK44" i="14" s="1"/>
  <c r="AB50" i="14"/>
  <c r="BI50" i="14" s="1"/>
  <c r="X48" i="14"/>
  <c r="BQ46" i="14"/>
  <c r="AI43" i="14"/>
  <c r="BP43" i="14" s="1"/>
  <c r="BR43" i="14" s="1"/>
  <c r="BQ42" i="14"/>
  <c r="AE50" i="14"/>
  <c r="BL50" i="14" s="1"/>
  <c r="AI48" i="14"/>
  <c r="BP48" i="14" s="1"/>
  <c r="BR48" i="14" s="1"/>
  <c r="AG48" i="14"/>
  <c r="BN48" i="14" s="1"/>
  <c r="AC48" i="14"/>
  <c r="BJ48" i="14" s="1"/>
  <c r="AD43" i="14"/>
  <c r="BK43" i="14" s="1"/>
  <c r="Z45" i="14"/>
  <c r="BG45" i="14" s="1"/>
  <c r="X40" i="14"/>
  <c r="AG40" i="14"/>
  <c r="BN40" i="14" s="1"/>
  <c r="AC36" i="14"/>
  <c r="BJ36" i="14" s="1"/>
  <c r="AH48" i="14"/>
  <c r="BO48" i="14" s="1"/>
  <c r="AF45" i="14"/>
  <c r="BM45" i="14" s="1"/>
  <c r="AE45" i="14"/>
  <c r="BL45" i="14" s="1"/>
  <c r="Z26" i="14"/>
  <c r="BG26" i="14" s="1"/>
  <c r="AI34" i="14"/>
  <c r="BP34" i="14" s="1"/>
  <c r="BR34" i="14" s="1"/>
  <c r="AC34" i="14"/>
  <c r="BJ34" i="14" s="1"/>
  <c r="AC32" i="14"/>
  <c r="BJ32" i="14" s="1"/>
  <c r="AE32" i="14"/>
  <c r="BL32" i="14" s="1"/>
  <c r="AI26" i="14"/>
  <c r="BP26" i="14" s="1"/>
  <c r="BR26" i="14" s="1"/>
  <c r="AG26" i="14"/>
  <c r="BN26" i="14" s="1"/>
  <c r="AF26" i="14"/>
  <c r="BM26" i="14" s="1"/>
  <c r="X26" i="14"/>
  <c r="AB26" i="14"/>
  <c r="BI26" i="14" s="1"/>
  <c r="AC26" i="14"/>
  <c r="BJ26" i="14" s="1"/>
  <c r="AI22" i="14"/>
  <c r="BP22" i="14" s="1"/>
  <c r="BR22" i="14" s="1"/>
  <c r="AG22" i="14"/>
  <c r="BN22" i="14" s="1"/>
  <c r="AF22" i="14"/>
  <c r="BM22" i="14" s="1"/>
  <c r="X22" i="14"/>
  <c r="AB22" i="14"/>
  <c r="BI22" i="14" s="1"/>
  <c r="AC22" i="14"/>
  <c r="BJ22" i="14" s="1"/>
  <c r="AH26" i="14"/>
  <c r="BO26" i="14" s="1"/>
  <c r="X51" i="14"/>
  <c r="AD51" i="14"/>
  <c r="BK51" i="14" s="1"/>
  <c r="AI51" i="14"/>
  <c r="BP51" i="14" s="1"/>
  <c r="BR51" i="14" s="1"/>
  <c r="AG20" i="14"/>
  <c r="BN20" i="14" s="1"/>
  <c r="AE20" i="14"/>
  <c r="BL20" i="14" s="1"/>
  <c r="AB20" i="14"/>
  <c r="BI20" i="14" s="1"/>
  <c r="AF20" i="14"/>
  <c r="BM20" i="14" s="1"/>
  <c r="X20" i="14"/>
  <c r="AH20" i="14"/>
  <c r="BO20" i="14" s="1"/>
  <c r="AB12" i="14"/>
  <c r="BI12" i="14" s="1"/>
  <c r="S11" i="14"/>
  <c r="AE3" i="14"/>
  <c r="BL3" i="14" s="1"/>
  <c r="Z7" i="14"/>
  <c r="BG7" i="14" s="1"/>
  <c r="Z8" i="14"/>
  <c r="BG8" i="14" s="1"/>
  <c r="AD29" i="14"/>
  <c r="BK29" i="14" s="1"/>
  <c r="AF29" i="14"/>
  <c r="BM29" i="14" s="1"/>
  <c r="Z11" i="14"/>
  <c r="BG11" i="14" s="1"/>
  <c r="AI4" i="14"/>
  <c r="BP4" i="14" s="1"/>
  <c r="BR4" i="14" s="1"/>
  <c r="AH12" i="14"/>
  <c r="BO12" i="14" s="1"/>
  <c r="X18" i="14"/>
  <c r="AC18" i="14"/>
  <c r="BJ18" i="14" s="1"/>
  <c r="AH18" i="14"/>
  <c r="BO18" i="14" s="1"/>
  <c r="AA16" i="14"/>
  <c r="BH16" i="14" s="1"/>
  <c r="AH14" i="14"/>
  <c r="BO14" i="14" s="1"/>
  <c r="Z14" i="14"/>
  <c r="BG14" i="14" s="1"/>
  <c r="AF14" i="14"/>
  <c r="BM14" i="14" s="1"/>
  <c r="AE10" i="14"/>
  <c r="BL10" i="14" s="1"/>
  <c r="AC8" i="14"/>
  <c r="BJ8" i="14" s="1"/>
  <c r="X7" i="14"/>
  <c r="Z5" i="14"/>
  <c r="BG5" i="14" s="1"/>
  <c r="AF3" i="14"/>
  <c r="BM3" i="14" s="1"/>
  <c r="AE4" i="14"/>
  <c r="BL4" i="14" s="1"/>
  <c r="AD12" i="14"/>
  <c r="BK12" i="14" s="1"/>
  <c r="AC29" i="14"/>
  <c r="BJ29" i="14" s="1"/>
  <c r="AI7" i="14"/>
  <c r="BP7" i="14" s="1"/>
  <c r="BR7" i="14" s="1"/>
  <c r="AD14" i="14"/>
  <c r="BK14" i="14" s="1"/>
  <c r="AI50" i="14"/>
  <c r="BP50" i="14" s="1"/>
  <c r="BR50" i="14" s="1"/>
  <c r="AF10" i="14"/>
  <c r="BM10" i="14" s="1"/>
  <c r="AG10" i="14"/>
  <c r="BN10" i="14" s="1"/>
  <c r="AC10" i="14"/>
  <c r="BJ10" i="14" s="1"/>
  <c r="AB10" i="14"/>
  <c r="BI10" i="14" s="1"/>
  <c r="X10" i="14"/>
  <c r="AD30" i="14"/>
  <c r="BK30" i="14" s="1"/>
  <c r="AI30" i="14"/>
  <c r="BP30" i="14" s="1"/>
  <c r="BR30" i="14" s="1"/>
  <c r="AA30" i="14"/>
  <c r="BH30" i="14" s="1"/>
  <c r="AH30" i="14"/>
  <c r="BO30" i="14" s="1"/>
  <c r="Z30" i="14"/>
  <c r="BG30" i="14" s="1"/>
  <c r="X50" i="14"/>
  <c r="AH47" i="14"/>
  <c r="BO47" i="14" s="1"/>
  <c r="BQ49" i="14"/>
  <c r="AG47" i="14"/>
  <c r="BN47" i="14" s="1"/>
  <c r="AH41" i="14"/>
  <c r="BO41" i="14" s="1"/>
  <c r="AD41" i="14"/>
  <c r="BK41" i="14" s="1"/>
  <c r="Z41" i="14"/>
  <c r="BG41" i="14" s="1"/>
  <c r="AB40" i="14"/>
  <c r="BI40" i="14" s="1"/>
  <c r="AA40" i="14"/>
  <c r="BH40" i="14" s="1"/>
  <c r="X38" i="14"/>
  <c r="AB38" i="14"/>
  <c r="BI38" i="14" s="1"/>
  <c r="AF38" i="14"/>
  <c r="BM38" i="14" s="1"/>
  <c r="AH36" i="14"/>
  <c r="BO36" i="14" s="1"/>
  <c r="Z36" i="14"/>
  <c r="BG36" i="14" s="1"/>
  <c r="AD36" i="14"/>
  <c r="BK36" i="14" s="1"/>
  <c r="AH45" i="14"/>
  <c r="BO45" i="14" s="1"/>
  <c r="AC45" i="14"/>
  <c r="BJ45" i="14" s="1"/>
  <c r="AH38" i="14"/>
  <c r="BO38" i="14" s="1"/>
  <c r="AB36" i="14"/>
  <c r="BI36" i="14" s="1"/>
  <c r="AI36" i="14"/>
  <c r="BP36" i="14" s="1"/>
  <c r="BR36" i="14" s="1"/>
  <c r="AH40" i="14"/>
  <c r="BO40" i="14" s="1"/>
  <c r="AD45" i="14"/>
  <c r="BK45" i="14" s="1"/>
  <c r="AG32" i="14"/>
  <c r="BN32" i="14" s="1"/>
  <c r="AE22" i="14"/>
  <c r="BL22" i="14" s="1"/>
  <c r="BQ22" i="14" s="1"/>
  <c r="BQ24" i="14"/>
  <c r="AB51" i="14"/>
  <c r="BI51" i="14" s="1"/>
  <c r="AH51" i="14"/>
  <c r="BO51" i="14" s="1"/>
  <c r="BQ23" i="14"/>
  <c r="AC20" i="14"/>
  <c r="BJ20" i="14" s="1"/>
  <c r="BQ17" i="14"/>
  <c r="AE30" i="14"/>
  <c r="BL30" i="14" s="1"/>
  <c r="AB30" i="14"/>
  <c r="BI30" i="14" s="1"/>
  <c r="BQ15" i="14"/>
  <c r="AF18" i="14"/>
  <c r="BM18" i="14" s="1"/>
  <c r="X12" i="14"/>
  <c r="AG11" i="14"/>
  <c r="BN11" i="14" s="1"/>
  <c r="AC11" i="14"/>
  <c r="BJ11" i="14" s="1"/>
  <c r="AC5" i="14"/>
  <c r="BJ5" i="14" s="1"/>
  <c r="AA3" i="14"/>
  <c r="BH3" i="14" s="1"/>
  <c r="AA4" i="14"/>
  <c r="BH4" i="14" s="1"/>
  <c r="AH4" i="14"/>
  <c r="BO4" i="14" s="1"/>
  <c r="AG29" i="14"/>
  <c r="BN29" i="14" s="1"/>
  <c r="AD16" i="14"/>
  <c r="BK16" i="14" s="1"/>
  <c r="X16" i="14"/>
  <c r="AB16" i="14"/>
  <c r="BI16" i="14" s="1"/>
  <c r="AH8" i="14"/>
  <c r="BO8" i="14" s="1"/>
  <c r="AA18" i="14"/>
  <c r="BH18" i="14" s="1"/>
  <c r="AG18" i="14"/>
  <c r="BN18" i="14" s="1"/>
  <c r="AE16" i="14"/>
  <c r="BL16" i="14" s="1"/>
  <c r="AB11" i="14"/>
  <c r="BI11" i="14" s="1"/>
  <c r="AA10" i="14"/>
  <c r="BH10" i="14" s="1"/>
  <c r="AC6" i="14"/>
  <c r="BJ6" i="14" s="1"/>
  <c r="AB6" i="14"/>
  <c r="BI6" i="14" s="1"/>
  <c r="AF6" i="14"/>
  <c r="BM6" i="14" s="1"/>
  <c r="AG6" i="14"/>
  <c r="BN6" i="14" s="1"/>
  <c r="X6" i="14"/>
  <c r="AB3" i="14"/>
  <c r="BI3" i="14" s="1"/>
  <c r="AD3" i="14"/>
  <c r="BK3" i="14" s="1"/>
  <c r="AH6" i="14"/>
  <c r="BO6" i="14" s="1"/>
  <c r="AI3" i="14"/>
  <c r="BP3" i="14" s="1"/>
  <c r="BR3" i="14" s="1"/>
  <c r="BQ44" i="14" l="1"/>
  <c r="BQ36" i="14"/>
  <c r="BQ12" i="14"/>
  <c r="BQ50" i="14"/>
  <c r="BQ38" i="14"/>
  <c r="BQ20" i="14"/>
  <c r="BQ6" i="14"/>
  <c r="BQ16" i="14"/>
  <c r="BQ40" i="14"/>
  <c r="BQ34" i="14"/>
  <c r="BQ47" i="14"/>
  <c r="BQ45" i="14"/>
  <c r="BQ48" i="14"/>
  <c r="BQ3" i="14"/>
  <c r="AI10" i="14"/>
  <c r="BP10" i="14" s="1"/>
  <c r="BR10" i="14" s="1"/>
  <c r="Z10" i="14"/>
  <c r="BG10" i="14" s="1"/>
  <c r="AD10" i="14"/>
  <c r="BK10" i="14" s="1"/>
  <c r="AH10" i="14"/>
  <c r="BO10" i="14" s="1"/>
  <c r="BQ30" i="14"/>
  <c r="BQ5" i="14"/>
  <c r="BQ8" i="14"/>
  <c r="AA11" i="14"/>
  <c r="BH11" i="14" s="1"/>
  <c r="AI11" i="14"/>
  <c r="BP11" i="14" s="1"/>
  <c r="BR11" i="14" s="1"/>
  <c r="AD11" i="14"/>
  <c r="BK11" i="14" s="1"/>
  <c r="BQ26" i="14"/>
  <c r="BQ32" i="14"/>
  <c r="X11" i="14"/>
  <c r="X52" i="14" s="1"/>
  <c r="BQ18" i="14"/>
  <c r="AE11" i="14"/>
  <c r="BL11" i="14" s="1"/>
  <c r="BQ43" i="14"/>
  <c r="BQ51" i="14"/>
  <c r="AF11" i="14"/>
  <c r="BM11" i="14" s="1"/>
  <c r="BQ4" i="14"/>
  <c r="BQ41" i="14"/>
  <c r="BQ14" i="14"/>
  <c r="BQ7" i="14"/>
  <c r="AH11" i="14"/>
  <c r="BO11" i="14" s="1"/>
  <c r="BQ29" i="14"/>
  <c r="BQ11" i="14" l="1"/>
  <c r="BQ10" i="14"/>
  <c r="Y51" i="11" l="1"/>
  <c r="U51" i="11"/>
  <c r="T51" i="11"/>
  <c r="R51" i="11"/>
  <c r="S51" i="11" s="1"/>
  <c r="M51" i="11"/>
  <c r="Y50" i="11"/>
  <c r="V50" i="11"/>
  <c r="U50" i="11"/>
  <c r="T50" i="11"/>
  <c r="R50" i="11"/>
  <c r="M50" i="11"/>
  <c r="Y49" i="11"/>
  <c r="U49" i="11"/>
  <c r="T49" i="11"/>
  <c r="R49" i="11"/>
  <c r="M49" i="11"/>
  <c r="Y48" i="11"/>
  <c r="V48" i="11"/>
  <c r="U48" i="11"/>
  <c r="T48" i="11"/>
  <c r="R48" i="11"/>
  <c r="M48" i="11"/>
  <c r="Y47" i="11"/>
  <c r="V47" i="11"/>
  <c r="U47" i="11"/>
  <c r="T47" i="11"/>
  <c r="R47" i="11"/>
  <c r="S47" i="11" s="1"/>
  <c r="M47" i="11"/>
  <c r="Y46" i="11"/>
  <c r="V46" i="11"/>
  <c r="U46" i="11"/>
  <c r="T46" i="11"/>
  <c r="R46" i="11"/>
  <c r="M46" i="11"/>
  <c r="Y45" i="11"/>
  <c r="V45" i="11"/>
  <c r="U45" i="11"/>
  <c r="T45" i="11"/>
  <c r="R45" i="11"/>
  <c r="M45" i="11"/>
  <c r="Y44" i="11"/>
  <c r="V44" i="11"/>
  <c r="U44" i="11"/>
  <c r="T44" i="11"/>
  <c r="R44" i="11"/>
  <c r="M44" i="11"/>
  <c r="Y43" i="11"/>
  <c r="V43" i="11"/>
  <c r="U43" i="11"/>
  <c r="T43" i="11"/>
  <c r="R43" i="11"/>
  <c r="S43" i="11" s="1"/>
  <c r="M43" i="11"/>
  <c r="Y42" i="11"/>
  <c r="V42" i="11"/>
  <c r="U42" i="11"/>
  <c r="T42" i="11"/>
  <c r="R42" i="11"/>
  <c r="M42" i="11"/>
  <c r="Y41" i="11"/>
  <c r="V41" i="11"/>
  <c r="U41" i="11"/>
  <c r="T41" i="11"/>
  <c r="R41" i="11"/>
  <c r="S41" i="11" s="1"/>
  <c r="Y40" i="11"/>
  <c r="V40" i="11"/>
  <c r="U40" i="11"/>
  <c r="T40" i="11"/>
  <c r="R40" i="11"/>
  <c r="M40" i="11"/>
  <c r="Y39" i="11"/>
  <c r="V39" i="11"/>
  <c r="U39" i="11"/>
  <c r="T39" i="11"/>
  <c r="R39" i="11"/>
  <c r="M39" i="11"/>
  <c r="Y38" i="11"/>
  <c r="V38" i="11"/>
  <c r="U38" i="11"/>
  <c r="T38" i="11"/>
  <c r="R38" i="11"/>
  <c r="S38" i="11" s="1"/>
  <c r="M38" i="11"/>
  <c r="Y37" i="11"/>
  <c r="V37" i="11"/>
  <c r="U37" i="11"/>
  <c r="T37" i="11"/>
  <c r="R37" i="11"/>
  <c r="M37" i="11"/>
  <c r="Y36" i="11"/>
  <c r="U36" i="11"/>
  <c r="T36" i="11"/>
  <c r="R36" i="11"/>
  <c r="S36" i="11" s="1"/>
  <c r="M36" i="11"/>
  <c r="Y35" i="11"/>
  <c r="V35" i="11"/>
  <c r="U35" i="11"/>
  <c r="T35" i="11"/>
  <c r="R35" i="11"/>
  <c r="M35" i="11"/>
  <c r="Y34" i="11"/>
  <c r="V34" i="11"/>
  <c r="U34" i="11"/>
  <c r="T34" i="11"/>
  <c r="R34" i="11"/>
  <c r="S34" i="11" s="1"/>
  <c r="M34" i="11"/>
  <c r="Y33" i="11"/>
  <c r="V33" i="11"/>
  <c r="U33" i="11"/>
  <c r="T33" i="11"/>
  <c r="R33" i="11"/>
  <c r="M33" i="11"/>
  <c r="Y32" i="11"/>
  <c r="V32" i="11"/>
  <c r="U32" i="11"/>
  <c r="T32" i="11"/>
  <c r="R32" i="11"/>
  <c r="M32" i="11"/>
  <c r="Y31" i="11"/>
  <c r="V31" i="11"/>
  <c r="U31" i="11"/>
  <c r="T31" i="11"/>
  <c r="R31" i="11"/>
  <c r="M31" i="11"/>
  <c r="Y30" i="11"/>
  <c r="V30" i="11"/>
  <c r="U30" i="11"/>
  <c r="T30" i="11"/>
  <c r="R30" i="11"/>
  <c r="M30" i="11"/>
  <c r="Y29" i="11"/>
  <c r="V29" i="11"/>
  <c r="U29" i="11"/>
  <c r="T29" i="11"/>
  <c r="R29" i="11"/>
  <c r="M29" i="11"/>
  <c r="Y28" i="11"/>
  <c r="U28" i="11"/>
  <c r="T28" i="11"/>
  <c r="R28" i="11"/>
  <c r="M28" i="11"/>
  <c r="Y27" i="11"/>
  <c r="V27" i="11"/>
  <c r="U27" i="11"/>
  <c r="T27" i="11"/>
  <c r="R27" i="11"/>
  <c r="M27" i="11"/>
  <c r="Y26" i="11"/>
  <c r="V26" i="11"/>
  <c r="U26" i="11"/>
  <c r="T26" i="11"/>
  <c r="R26" i="11"/>
  <c r="M26" i="11"/>
  <c r="Y25" i="11"/>
  <c r="V25" i="11"/>
  <c r="U25" i="11"/>
  <c r="T25" i="11"/>
  <c r="R25" i="11"/>
  <c r="S25" i="11" s="1"/>
  <c r="M25" i="11"/>
  <c r="Y24" i="11"/>
  <c r="V24" i="11"/>
  <c r="U24" i="11"/>
  <c r="T24" i="11"/>
  <c r="R24" i="11"/>
  <c r="M24" i="11"/>
  <c r="Y23" i="11"/>
  <c r="V23" i="11"/>
  <c r="U23" i="11"/>
  <c r="T23" i="11"/>
  <c r="R23" i="11"/>
  <c r="M23" i="11"/>
  <c r="Y22" i="11"/>
  <c r="V22" i="11"/>
  <c r="U22" i="11"/>
  <c r="T22" i="11"/>
  <c r="R22" i="11"/>
  <c r="M22" i="11"/>
  <c r="Y21" i="11"/>
  <c r="V21" i="11"/>
  <c r="U21" i="11"/>
  <c r="T21" i="11"/>
  <c r="R21" i="11"/>
  <c r="S21" i="11" s="1"/>
  <c r="M21" i="11"/>
  <c r="Y20" i="11"/>
  <c r="V20" i="11"/>
  <c r="U20" i="11"/>
  <c r="T20" i="11"/>
  <c r="R20" i="11"/>
  <c r="M20" i="11"/>
  <c r="Y19" i="11"/>
  <c r="U19" i="11"/>
  <c r="T19" i="11"/>
  <c r="R19" i="11"/>
  <c r="S19" i="11" s="1"/>
  <c r="M19" i="11"/>
  <c r="Y18" i="11"/>
  <c r="U18" i="11"/>
  <c r="T18" i="11"/>
  <c r="R18" i="11"/>
  <c r="M18" i="11"/>
  <c r="Y17" i="11"/>
  <c r="V17" i="11"/>
  <c r="U17" i="11"/>
  <c r="T17" i="11"/>
  <c r="R17" i="11"/>
  <c r="S17" i="11" s="1"/>
  <c r="M17" i="11"/>
  <c r="Y16" i="11"/>
  <c r="V16" i="11"/>
  <c r="U16" i="11"/>
  <c r="T16" i="11"/>
  <c r="R16" i="11"/>
  <c r="M16" i="11"/>
  <c r="Y15" i="11"/>
  <c r="V15" i="11"/>
  <c r="U15" i="11"/>
  <c r="T15" i="11"/>
  <c r="R15" i="11"/>
  <c r="M15" i="11"/>
  <c r="Y14" i="11"/>
  <c r="V14" i="11"/>
  <c r="U14" i="11"/>
  <c r="T14" i="11"/>
  <c r="R14" i="11"/>
  <c r="S14" i="11" s="1"/>
  <c r="Y13" i="11"/>
  <c r="U13" i="11"/>
  <c r="T13" i="11"/>
  <c r="R13" i="11"/>
  <c r="M13" i="11"/>
  <c r="Y12" i="11"/>
  <c r="V12" i="11"/>
  <c r="U12" i="11"/>
  <c r="T12" i="11"/>
  <c r="R12" i="11"/>
  <c r="M12" i="11"/>
  <c r="Y11" i="11"/>
  <c r="V11" i="11"/>
  <c r="U11" i="11"/>
  <c r="T11" i="11"/>
  <c r="R11" i="11"/>
  <c r="M11" i="11"/>
  <c r="Y10" i="11"/>
  <c r="V10" i="11"/>
  <c r="U10" i="11"/>
  <c r="T10" i="11"/>
  <c r="R10" i="11"/>
  <c r="M10" i="11"/>
  <c r="Y9" i="11"/>
  <c r="V9" i="11"/>
  <c r="U9" i="11"/>
  <c r="T9" i="11"/>
  <c r="R9" i="11"/>
  <c r="M9" i="11"/>
  <c r="Y8" i="11"/>
  <c r="V8" i="11"/>
  <c r="U8" i="11"/>
  <c r="T8" i="11"/>
  <c r="R8" i="11"/>
  <c r="M8" i="11"/>
  <c r="Y7" i="11"/>
  <c r="V7" i="11"/>
  <c r="U7" i="11"/>
  <c r="T7" i="11"/>
  <c r="R7" i="11"/>
  <c r="M7" i="11"/>
  <c r="Y6" i="11"/>
  <c r="V6" i="11"/>
  <c r="U6" i="11"/>
  <c r="T6" i="11"/>
  <c r="R6" i="11"/>
  <c r="M6" i="11"/>
  <c r="Y5" i="11"/>
  <c r="V5" i="11"/>
  <c r="U5" i="11"/>
  <c r="T5" i="11"/>
  <c r="R5" i="11"/>
  <c r="M5" i="11"/>
  <c r="Y4" i="11"/>
  <c r="V4" i="11"/>
  <c r="U4" i="11"/>
  <c r="T4" i="11"/>
  <c r="R4" i="11"/>
  <c r="M4" i="11"/>
  <c r="Y3" i="11"/>
  <c r="V3" i="11"/>
  <c r="U3" i="11"/>
  <c r="T3" i="11"/>
  <c r="R3" i="11"/>
  <c r="M3" i="11"/>
  <c r="AA51" i="10"/>
  <c r="BH51" i="10" s="1"/>
  <c r="T51" i="10"/>
  <c r="Q51" i="10"/>
  <c r="P51" i="10"/>
  <c r="O51" i="10"/>
  <c r="N51" i="10" s="1"/>
  <c r="W51" i="10" s="1"/>
  <c r="BD51" i="10" s="1"/>
  <c r="M51" i="10"/>
  <c r="L51" i="10"/>
  <c r="T50" i="10"/>
  <c r="R50" i="10"/>
  <c r="Q50" i="10"/>
  <c r="P50" i="10"/>
  <c r="O50" i="10"/>
  <c r="S50" i="10" s="1"/>
  <c r="N50" i="10"/>
  <c r="M50" i="10"/>
  <c r="L50" i="10"/>
  <c r="AA49" i="10"/>
  <c r="BH49" i="10" s="1"/>
  <c r="T49" i="10"/>
  <c r="Q49" i="10"/>
  <c r="P49" i="10"/>
  <c r="O49" i="10"/>
  <c r="N49" i="10" s="1"/>
  <c r="W49" i="10" s="1"/>
  <c r="BD49" i="10" s="1"/>
  <c r="M49" i="10"/>
  <c r="L49" i="10"/>
  <c r="T48" i="10"/>
  <c r="R48" i="10"/>
  <c r="Q48" i="10"/>
  <c r="P48" i="10"/>
  <c r="O48" i="10"/>
  <c r="S48" i="10" s="1"/>
  <c r="N48" i="10"/>
  <c r="M48" i="10"/>
  <c r="L48" i="10"/>
  <c r="T47" i="10"/>
  <c r="R47" i="10"/>
  <c r="Q47" i="10"/>
  <c r="P47" i="10"/>
  <c r="O47" i="10"/>
  <c r="L47" i="10"/>
  <c r="AD46" i="10"/>
  <c r="BK46" i="10" s="1"/>
  <c r="BM46" i="10" s="1"/>
  <c r="T46" i="10"/>
  <c r="R46" i="10"/>
  <c r="Q46" i="10"/>
  <c r="P46" i="10"/>
  <c r="O46" i="10"/>
  <c r="M46" i="10" s="1"/>
  <c r="N46" i="10"/>
  <c r="Z46" i="10" s="1"/>
  <c r="BG46" i="10" s="1"/>
  <c r="L46" i="10"/>
  <c r="T45" i="10"/>
  <c r="R45" i="10"/>
  <c r="Q45" i="10"/>
  <c r="P45" i="10"/>
  <c r="O45" i="10"/>
  <c r="S45" i="10" s="1"/>
  <c r="M45" i="10"/>
  <c r="L45" i="10"/>
  <c r="T44" i="10"/>
  <c r="R44" i="10"/>
  <c r="Q44" i="10"/>
  <c r="P44" i="10"/>
  <c r="O44" i="10"/>
  <c r="S44" i="10" s="1"/>
  <c r="N44" i="10"/>
  <c r="M44" i="10"/>
  <c r="L44" i="10"/>
  <c r="T43" i="10"/>
  <c r="R43" i="10"/>
  <c r="Q43" i="10"/>
  <c r="P43" i="10"/>
  <c r="O43" i="10"/>
  <c r="L43" i="10"/>
  <c r="Z42" i="10"/>
  <c r="BG42" i="10" s="1"/>
  <c r="V42" i="10"/>
  <c r="BC42" i="10" s="1"/>
  <c r="T42" i="10"/>
  <c r="R42" i="10"/>
  <c r="Q42" i="10"/>
  <c r="P42" i="10"/>
  <c r="O42" i="10"/>
  <c r="M42" i="10" s="1"/>
  <c r="N42" i="10"/>
  <c r="AD42" i="10" s="1"/>
  <c r="BK42" i="10" s="1"/>
  <c r="BM42" i="10" s="1"/>
  <c r="L42" i="10"/>
  <c r="AC42" i="10" s="1"/>
  <c r="BJ42" i="10" s="1"/>
  <c r="AC41" i="10"/>
  <c r="BJ41" i="10" s="1"/>
  <c r="Y41" i="10"/>
  <c r="U41" i="10"/>
  <c r="T41" i="10"/>
  <c r="R41" i="10"/>
  <c r="Q41" i="10"/>
  <c r="P41" i="10"/>
  <c r="O41" i="10"/>
  <c r="AB41" i="10" s="1"/>
  <c r="T40" i="10"/>
  <c r="R40" i="10"/>
  <c r="Q40" i="10"/>
  <c r="P40" i="10"/>
  <c r="O40" i="10"/>
  <c r="S40" i="10" s="1"/>
  <c r="M40" i="10"/>
  <c r="L40" i="10"/>
  <c r="AB39" i="10"/>
  <c r="BI39" i="10" s="1"/>
  <c r="T39" i="10"/>
  <c r="R39" i="10"/>
  <c r="Q39" i="10"/>
  <c r="P39" i="10"/>
  <c r="O39" i="10"/>
  <c r="S39" i="10" s="1"/>
  <c r="N39" i="10"/>
  <c r="Z39" i="10" s="1"/>
  <c r="BG39" i="10" s="1"/>
  <c r="M39" i="10"/>
  <c r="L39" i="10"/>
  <c r="T38" i="10"/>
  <c r="R38" i="10"/>
  <c r="Q38" i="10"/>
  <c r="P38" i="10"/>
  <c r="O38" i="10"/>
  <c r="S38" i="10" s="1"/>
  <c r="L38" i="10"/>
  <c r="T37" i="10"/>
  <c r="R37" i="10"/>
  <c r="Q37" i="10"/>
  <c r="P37" i="10"/>
  <c r="O37" i="10"/>
  <c r="M37" i="10" s="1"/>
  <c r="L37" i="10"/>
  <c r="T36" i="10"/>
  <c r="Q36" i="10"/>
  <c r="P36" i="10"/>
  <c r="O36" i="10"/>
  <c r="L36" i="10"/>
  <c r="T35" i="10"/>
  <c r="R35" i="10"/>
  <c r="Q35" i="10"/>
  <c r="P35" i="10"/>
  <c r="O35" i="10"/>
  <c r="M35" i="10" s="1"/>
  <c r="L35" i="10"/>
  <c r="T34" i="10"/>
  <c r="R34" i="10"/>
  <c r="Q34" i="10"/>
  <c r="P34" i="10"/>
  <c r="O34" i="10"/>
  <c r="S34" i="10" s="1"/>
  <c r="N34" i="10"/>
  <c r="Z34" i="10" s="1"/>
  <c r="BG34" i="10" s="1"/>
  <c r="M34" i="10"/>
  <c r="AD34" i="10" s="1"/>
  <c r="BK34" i="10" s="1"/>
  <c r="BM34" i="10" s="1"/>
  <c r="L34" i="10"/>
  <c r="T33" i="10"/>
  <c r="R33" i="10"/>
  <c r="Q33" i="10"/>
  <c r="P33" i="10"/>
  <c r="O33" i="10"/>
  <c r="S33" i="10" s="1"/>
  <c r="N33" i="10"/>
  <c r="M33" i="10"/>
  <c r="AC33" i="10" s="1"/>
  <c r="BJ33" i="10" s="1"/>
  <c r="L33" i="10"/>
  <c r="T32" i="10"/>
  <c r="R32" i="10"/>
  <c r="Q32" i="10"/>
  <c r="P32" i="10"/>
  <c r="O32" i="10"/>
  <c r="N32" i="10" s="1"/>
  <c r="M32" i="10"/>
  <c r="AC32" i="10" s="1"/>
  <c r="BJ32" i="10" s="1"/>
  <c r="L32" i="10"/>
  <c r="T31" i="10"/>
  <c r="R31" i="10"/>
  <c r="Q31" i="10"/>
  <c r="P31" i="10"/>
  <c r="O31" i="10"/>
  <c r="M31" i="10" s="1"/>
  <c r="AD31" i="10" s="1"/>
  <c r="BK31" i="10" s="1"/>
  <c r="BM31" i="10" s="1"/>
  <c r="N31" i="10"/>
  <c r="L31" i="10"/>
  <c r="T30" i="10"/>
  <c r="R30" i="10"/>
  <c r="Q30" i="10"/>
  <c r="P30" i="10"/>
  <c r="O30" i="10"/>
  <c r="S30" i="10" s="1"/>
  <c r="L30" i="10"/>
  <c r="T29" i="10"/>
  <c r="R29" i="10"/>
  <c r="Q29" i="10"/>
  <c r="P29" i="10"/>
  <c r="O29" i="10"/>
  <c r="S29" i="10" s="1"/>
  <c r="N29" i="10"/>
  <c r="M29" i="10"/>
  <c r="L29" i="10"/>
  <c r="AD29" i="10" s="1"/>
  <c r="BK29" i="10" s="1"/>
  <c r="BM29" i="10" s="1"/>
  <c r="T28" i="10"/>
  <c r="Q28" i="10"/>
  <c r="P28" i="10"/>
  <c r="O28" i="10"/>
  <c r="N28" i="10" s="1"/>
  <c r="L28" i="10"/>
  <c r="T27" i="10"/>
  <c r="R27" i="10"/>
  <c r="Q27" i="10"/>
  <c r="P27" i="10"/>
  <c r="O27" i="10"/>
  <c r="S27" i="10" s="1"/>
  <c r="N27" i="10"/>
  <c r="L27" i="10"/>
  <c r="T26" i="10"/>
  <c r="R26" i="10"/>
  <c r="Q26" i="10"/>
  <c r="P26" i="10"/>
  <c r="O26" i="10"/>
  <c r="S26" i="10" s="1"/>
  <c r="N26" i="10"/>
  <c r="AC26" i="10" s="1"/>
  <c r="BJ26" i="10" s="1"/>
  <c r="M26" i="10"/>
  <c r="U26" i="10" s="1"/>
  <c r="BB26" i="10" s="1"/>
  <c r="L26" i="10"/>
  <c r="T25" i="10"/>
  <c r="R25" i="10"/>
  <c r="Q25" i="10"/>
  <c r="P25" i="10"/>
  <c r="O25" i="10"/>
  <c r="S25" i="10" s="1"/>
  <c r="N25" i="10"/>
  <c r="M25" i="10"/>
  <c r="AC25" i="10" s="1"/>
  <c r="BJ25" i="10" s="1"/>
  <c r="L25" i="10"/>
  <c r="AD25" i="10" s="1"/>
  <c r="BK25" i="10" s="1"/>
  <c r="BM25" i="10" s="1"/>
  <c r="T24" i="10"/>
  <c r="R24" i="10"/>
  <c r="Q24" i="10"/>
  <c r="P24" i="10"/>
  <c r="O24" i="10"/>
  <c r="N24" i="10" s="1"/>
  <c r="L24" i="10"/>
  <c r="T23" i="10"/>
  <c r="R23" i="10"/>
  <c r="Q23" i="10"/>
  <c r="P23" i="10"/>
  <c r="O23" i="10"/>
  <c r="M23" i="10" s="1"/>
  <c r="L23" i="10"/>
  <c r="T22" i="10"/>
  <c r="R22" i="10"/>
  <c r="Q22" i="10"/>
  <c r="P22" i="10"/>
  <c r="O22" i="10"/>
  <c r="N22" i="10" s="1"/>
  <c r="L22" i="10"/>
  <c r="T21" i="10"/>
  <c r="R21" i="10"/>
  <c r="Q21" i="10"/>
  <c r="P21" i="10"/>
  <c r="O21" i="10"/>
  <c r="S21" i="10" s="1"/>
  <c r="N21" i="10"/>
  <c r="Z21" i="10" s="1"/>
  <c r="BG21" i="10" s="1"/>
  <c r="M21" i="10"/>
  <c r="AD21" i="10" s="1"/>
  <c r="BK21" i="10" s="1"/>
  <c r="BM21" i="10" s="1"/>
  <c r="L21" i="10"/>
  <c r="AB21" i="10" s="1"/>
  <c r="BI21" i="10" s="1"/>
  <c r="T20" i="10"/>
  <c r="R20" i="10"/>
  <c r="Q20" i="10"/>
  <c r="P20" i="10"/>
  <c r="O20" i="10"/>
  <c r="S20" i="10" s="1"/>
  <c r="M20" i="10"/>
  <c r="L20" i="10"/>
  <c r="T19" i="10"/>
  <c r="Q19" i="10"/>
  <c r="P19" i="10"/>
  <c r="O19" i="10"/>
  <c r="N19" i="10"/>
  <c r="AB19" i="10" s="1"/>
  <c r="BI19" i="10" s="1"/>
  <c r="M19" i="10"/>
  <c r="AA19" i="10" s="1"/>
  <c r="BH19" i="10" s="1"/>
  <c r="L19" i="10"/>
  <c r="AD19" i="10" s="1"/>
  <c r="BK19" i="10" s="1"/>
  <c r="BM19" i="10" s="1"/>
  <c r="T18" i="10"/>
  <c r="Q18" i="10"/>
  <c r="P18" i="10"/>
  <c r="O18" i="10"/>
  <c r="M18" i="10" s="1"/>
  <c r="L18" i="10"/>
  <c r="T17" i="10"/>
  <c r="R17" i="10"/>
  <c r="Q17" i="10"/>
  <c r="P17" i="10"/>
  <c r="O17" i="10"/>
  <c r="S17" i="10" s="1"/>
  <c r="N17" i="10"/>
  <c r="AD17" i="10" s="1"/>
  <c r="BK17" i="10" s="1"/>
  <c r="BM17" i="10" s="1"/>
  <c r="M17" i="10"/>
  <c r="AC17" i="10" s="1"/>
  <c r="BJ17" i="10" s="1"/>
  <c r="L17" i="10"/>
  <c r="AB17" i="10" s="1"/>
  <c r="BI17" i="10" s="1"/>
  <c r="T16" i="10"/>
  <c r="R16" i="10"/>
  <c r="Q16" i="10"/>
  <c r="P16" i="10"/>
  <c r="O16" i="10"/>
  <c r="S16" i="10" s="1"/>
  <c r="M16" i="10"/>
  <c r="L16" i="10"/>
  <c r="T15" i="10"/>
  <c r="R15" i="10"/>
  <c r="Q15" i="10"/>
  <c r="P15" i="10"/>
  <c r="O15" i="10"/>
  <c r="N15" i="10" s="1"/>
  <c r="L15" i="10"/>
  <c r="AA14" i="10"/>
  <c r="BH14" i="10" s="1"/>
  <c r="W14" i="10"/>
  <c r="BD14" i="10" s="1"/>
  <c r="T14" i="10"/>
  <c r="R14" i="10"/>
  <c r="Q14" i="10"/>
  <c r="P14" i="10"/>
  <c r="O14" i="10"/>
  <c r="T13" i="10"/>
  <c r="Q13" i="10"/>
  <c r="P13" i="10"/>
  <c r="O13" i="10"/>
  <c r="N13" i="10" s="1"/>
  <c r="M13" i="10"/>
  <c r="AA13" i="10" s="1"/>
  <c r="BH13" i="10" s="1"/>
  <c r="L13" i="10"/>
  <c r="T12" i="10"/>
  <c r="R12" i="10"/>
  <c r="Q12" i="10"/>
  <c r="P12" i="10"/>
  <c r="O12" i="10"/>
  <c r="N12" i="10" s="1"/>
  <c r="L12" i="10"/>
  <c r="T11" i="10"/>
  <c r="R11" i="10"/>
  <c r="Q11" i="10"/>
  <c r="P11" i="10"/>
  <c r="O11" i="10"/>
  <c r="M11" i="10" s="1"/>
  <c r="L11" i="10"/>
  <c r="AC10" i="10"/>
  <c r="BJ10" i="10" s="1"/>
  <c r="Z10" i="10"/>
  <c r="BG10" i="10" s="1"/>
  <c r="U10" i="10"/>
  <c r="BB10" i="10" s="1"/>
  <c r="T10" i="10"/>
  <c r="R10" i="10"/>
  <c r="Q10" i="10"/>
  <c r="P10" i="10"/>
  <c r="O10" i="10"/>
  <c r="S10" i="10" s="1"/>
  <c r="N10" i="10"/>
  <c r="Y10" i="10" s="1"/>
  <c r="BF10" i="10" s="1"/>
  <c r="M10" i="10"/>
  <c r="AD10" i="10" s="1"/>
  <c r="BK10" i="10" s="1"/>
  <c r="BM10" i="10" s="1"/>
  <c r="L10" i="10"/>
  <c r="AB10" i="10" s="1"/>
  <c r="BI10" i="10" s="1"/>
  <c r="AB9" i="10"/>
  <c r="BI9" i="10" s="1"/>
  <c r="Y9" i="10"/>
  <c r="BF9" i="10" s="1"/>
  <c r="T9" i="10"/>
  <c r="R9" i="10"/>
  <c r="Q9" i="10"/>
  <c r="P9" i="10"/>
  <c r="O9" i="10"/>
  <c r="S9" i="10" s="1"/>
  <c r="N9" i="10"/>
  <c r="M9" i="10"/>
  <c r="X9" i="10" s="1"/>
  <c r="BE9" i="10" s="1"/>
  <c r="L9" i="10"/>
  <c r="T8" i="10"/>
  <c r="R8" i="10"/>
  <c r="Q8" i="10"/>
  <c r="P8" i="10"/>
  <c r="O8" i="10"/>
  <c r="L8" i="10"/>
  <c r="T7" i="10"/>
  <c r="R7" i="10"/>
  <c r="Q7" i="10"/>
  <c r="P7" i="10"/>
  <c r="O7" i="10"/>
  <c r="M7" i="10" s="1"/>
  <c r="L7" i="10"/>
  <c r="T6" i="10"/>
  <c r="R6" i="10"/>
  <c r="Q6" i="10"/>
  <c r="P6" i="10"/>
  <c r="O6" i="10"/>
  <c r="S6" i="10" s="1"/>
  <c r="N6" i="10"/>
  <c r="Z6" i="10" s="1"/>
  <c r="BG6" i="10" s="1"/>
  <c r="M6" i="10"/>
  <c r="AD6" i="10" s="1"/>
  <c r="BK6" i="10" s="1"/>
  <c r="BM6" i="10" s="1"/>
  <c r="L6" i="10"/>
  <c r="T5" i="10"/>
  <c r="R5" i="10"/>
  <c r="Q5" i="10"/>
  <c r="P5" i="10"/>
  <c r="O5" i="10"/>
  <c r="S5" i="10" s="1"/>
  <c r="N5" i="10"/>
  <c r="M5" i="10"/>
  <c r="X5" i="10" s="1"/>
  <c r="BE5" i="10" s="1"/>
  <c r="L5" i="10"/>
  <c r="AB5" i="10" s="1"/>
  <c r="BI5" i="10" s="1"/>
  <c r="T4" i="10"/>
  <c r="R4" i="10"/>
  <c r="Q4" i="10"/>
  <c r="P4" i="10"/>
  <c r="O4" i="10"/>
  <c r="S4" i="10" s="1"/>
  <c r="M4" i="10"/>
  <c r="L4" i="10"/>
  <c r="T3" i="10"/>
  <c r="R3" i="10"/>
  <c r="Q3" i="10"/>
  <c r="P3" i="10"/>
  <c r="O3" i="10"/>
  <c r="N3" i="10" s="1"/>
  <c r="L3" i="10"/>
  <c r="AA41" i="11" l="1"/>
  <c r="Z41" i="11"/>
  <c r="AE41" i="11"/>
  <c r="AI41" i="11"/>
  <c r="AB41" i="11"/>
  <c r="AC41" i="11"/>
  <c r="AF41" i="11"/>
  <c r="BM41" i="11" s="1"/>
  <c r="AH41" i="11"/>
  <c r="AG41" i="11"/>
  <c r="AD41" i="11"/>
  <c r="O49" i="11"/>
  <c r="P49" i="11" s="1"/>
  <c r="S49" i="11"/>
  <c r="Q3" i="11"/>
  <c r="S3" i="11"/>
  <c r="O9" i="11"/>
  <c r="P9" i="11" s="1"/>
  <c r="S9" i="11"/>
  <c r="O13" i="11"/>
  <c r="P13" i="11" s="1"/>
  <c r="S13" i="11"/>
  <c r="AD14" i="11"/>
  <c r="AF14" i="11"/>
  <c r="AC14" i="11"/>
  <c r="AH14" i="11"/>
  <c r="AA14" i="11"/>
  <c r="Z14" i="11"/>
  <c r="AE14" i="11"/>
  <c r="AI14" i="11"/>
  <c r="AB14" i="11"/>
  <c r="AG14" i="11"/>
  <c r="O16" i="11"/>
  <c r="P16" i="11" s="1"/>
  <c r="S16" i="11"/>
  <c r="O18" i="11"/>
  <c r="P18" i="11" s="1"/>
  <c r="S18" i="11"/>
  <c r="O23" i="11"/>
  <c r="P23" i="11" s="1"/>
  <c r="S23" i="11"/>
  <c r="O27" i="11"/>
  <c r="P27" i="11" s="1"/>
  <c r="S27" i="11"/>
  <c r="O40" i="11"/>
  <c r="P40" i="11" s="1"/>
  <c r="S40" i="11"/>
  <c r="Q45" i="11"/>
  <c r="S45" i="11"/>
  <c r="O4" i="11"/>
  <c r="P4" i="11" s="1"/>
  <c r="S4" i="11"/>
  <c r="Q6" i="11"/>
  <c r="S6" i="11"/>
  <c r="Q8" i="11"/>
  <c r="S8" i="11"/>
  <c r="O12" i="11"/>
  <c r="P12" i="11" s="1"/>
  <c r="S12" i="11"/>
  <c r="O15" i="11"/>
  <c r="P15" i="11" s="1"/>
  <c r="S15" i="11"/>
  <c r="O20" i="11"/>
  <c r="P20" i="11" s="1"/>
  <c r="S20" i="11"/>
  <c r="Q22" i="11"/>
  <c r="S22" i="11"/>
  <c r="O24" i="11"/>
  <c r="P24" i="11" s="1"/>
  <c r="S24" i="11"/>
  <c r="O28" i="11"/>
  <c r="P28" i="11" s="1"/>
  <c r="AD28" i="11" s="1"/>
  <c r="BK28" i="11" s="1"/>
  <c r="S28" i="11"/>
  <c r="O37" i="11"/>
  <c r="P37" i="11" s="1"/>
  <c r="AD37" i="11" s="1"/>
  <c r="BK37" i="11" s="1"/>
  <c r="S37" i="11"/>
  <c r="Q39" i="11"/>
  <c r="S39" i="11"/>
  <c r="Q50" i="11"/>
  <c r="S50" i="11"/>
  <c r="Q29" i="11"/>
  <c r="S29" i="11"/>
  <c r="Q31" i="11"/>
  <c r="Q33" i="11"/>
  <c r="S33" i="11"/>
  <c r="O35" i="11"/>
  <c r="P35" i="11" s="1"/>
  <c r="S35" i="11"/>
  <c r="O42" i="11"/>
  <c r="P42" i="11" s="1"/>
  <c r="S42" i="11"/>
  <c r="Q44" i="11"/>
  <c r="S44" i="11"/>
  <c r="O46" i="11"/>
  <c r="P46" i="11" s="1"/>
  <c r="S46" i="11"/>
  <c r="Q48" i="11"/>
  <c r="S48" i="11"/>
  <c r="Q28" i="11"/>
  <c r="AH28" i="11" s="1"/>
  <c r="BO28" i="11" s="1"/>
  <c r="Q11" i="11"/>
  <c r="Q26" i="11"/>
  <c r="O31" i="11"/>
  <c r="P31" i="11" s="1"/>
  <c r="Q18" i="11"/>
  <c r="AG18" i="11" s="1"/>
  <c r="BN18" i="11" s="1"/>
  <c r="W7" i="11"/>
  <c r="O7" i="11"/>
  <c r="BN14" i="11"/>
  <c r="W17" i="11"/>
  <c r="O17" i="11"/>
  <c r="P17" i="11" s="1"/>
  <c r="Q23" i="11"/>
  <c r="AB23" i="11" s="1"/>
  <c r="W26" i="11"/>
  <c r="O26" i="11"/>
  <c r="Q32" i="11"/>
  <c r="O32" i="11"/>
  <c r="Q35" i="11"/>
  <c r="Q36" i="11"/>
  <c r="O36" i="11"/>
  <c r="P36" i="11" s="1"/>
  <c r="W3" i="11"/>
  <c r="O3" i="11"/>
  <c r="Q5" i="11"/>
  <c r="O5" i="11"/>
  <c r="W6" i="11"/>
  <c r="O6" i="11"/>
  <c r="W22" i="11"/>
  <c r="O22" i="11"/>
  <c r="W25" i="11"/>
  <c r="O25" i="11"/>
  <c r="P25" i="11" s="1"/>
  <c r="Q30" i="11"/>
  <c r="O30" i="11"/>
  <c r="W39" i="11"/>
  <c r="O39" i="11"/>
  <c r="P39" i="11" s="1"/>
  <c r="BH41" i="11"/>
  <c r="Q49" i="11"/>
  <c r="W50" i="11"/>
  <c r="O50" i="11"/>
  <c r="O8" i="11"/>
  <c r="W10" i="11"/>
  <c r="O10" i="11"/>
  <c r="W11" i="11"/>
  <c r="O11" i="11"/>
  <c r="W21" i="11"/>
  <c r="O21" i="11"/>
  <c r="P21" i="11" s="1"/>
  <c r="Q27" i="11"/>
  <c r="AE27" i="11" s="1"/>
  <c r="W29" i="11"/>
  <c r="O29" i="11"/>
  <c r="Q34" i="11"/>
  <c r="O34" i="11"/>
  <c r="P34" i="11" s="1"/>
  <c r="AD34" i="11" s="1"/>
  <c r="Q37" i="11"/>
  <c r="W38" i="11"/>
  <c r="O38" i="11"/>
  <c r="P38" i="11" s="1"/>
  <c r="BI41" i="11"/>
  <c r="W44" i="11"/>
  <c r="O44" i="11"/>
  <c r="Q7" i="11"/>
  <c r="BK14" i="11"/>
  <c r="Q19" i="11"/>
  <c r="O19" i="11"/>
  <c r="P19" i="11" s="1"/>
  <c r="AE19" i="11" s="1"/>
  <c r="W33" i="11"/>
  <c r="O33" i="11"/>
  <c r="BP41" i="11"/>
  <c r="BR41" i="11" s="1"/>
  <c r="Q43" i="11"/>
  <c r="O43" i="11"/>
  <c r="P43" i="11" s="1"/>
  <c r="W45" i="11"/>
  <c r="O45" i="11"/>
  <c r="P45" i="11" s="1"/>
  <c r="Q47" i="11"/>
  <c r="O47" i="11"/>
  <c r="P47" i="11" s="1"/>
  <c r="W48" i="11"/>
  <c r="O48" i="11"/>
  <c r="Q51" i="11"/>
  <c r="O51" i="11"/>
  <c r="P51" i="11" s="1"/>
  <c r="Q20" i="11"/>
  <c r="AF20" i="11" s="1"/>
  <c r="W20" i="11"/>
  <c r="BI23" i="11"/>
  <c r="Q4" i="11"/>
  <c r="AI4" i="11" s="1"/>
  <c r="Q9" i="11"/>
  <c r="AI9" i="11" s="1"/>
  <c r="BP9" i="11" s="1"/>
  <c r="BR9" i="11" s="1"/>
  <c r="W9" i="11"/>
  <c r="Q24" i="11"/>
  <c r="AG24" i="11" s="1"/>
  <c r="W24" i="11"/>
  <c r="Q12" i="11"/>
  <c r="AG12" i="11" s="1"/>
  <c r="BN12" i="11" s="1"/>
  <c r="W12" i="11"/>
  <c r="BH14" i="11"/>
  <c r="BP14" i="11"/>
  <c r="BR14" i="11" s="1"/>
  <c r="W4" i="11"/>
  <c r="W15" i="11"/>
  <c r="Q15" i="11"/>
  <c r="Z15" i="11" s="1"/>
  <c r="W5" i="11"/>
  <c r="BG14" i="11"/>
  <c r="BO14" i="11"/>
  <c r="Q16" i="11"/>
  <c r="AB16" i="11" s="1"/>
  <c r="W16" i="11"/>
  <c r="W8" i="11"/>
  <c r="Q13" i="11"/>
  <c r="AG13" i="11" s="1"/>
  <c r="BL14" i="11"/>
  <c r="W23" i="11"/>
  <c r="W27" i="11"/>
  <c r="W34" i="11"/>
  <c r="Q10" i="11"/>
  <c r="W14" i="11"/>
  <c r="BI14" i="11"/>
  <c r="BM14" i="11"/>
  <c r="Q17" i="11"/>
  <c r="Q21" i="11"/>
  <c r="AA21" i="11" s="1"/>
  <c r="Q25" i="11"/>
  <c r="AF25" i="11" s="1"/>
  <c r="W30" i="11"/>
  <c r="Q40" i="11"/>
  <c r="AB40" i="11" s="1"/>
  <c r="W40" i="11"/>
  <c r="BJ14" i="11"/>
  <c r="W32" i="11"/>
  <c r="W31" i="11"/>
  <c r="W35" i="11"/>
  <c r="W37" i="11"/>
  <c r="Q42" i="11"/>
  <c r="W42" i="11"/>
  <c r="Q38" i="11"/>
  <c r="BN41" i="11"/>
  <c r="BJ41" i="11"/>
  <c r="BO41" i="11"/>
  <c r="BK41" i="11"/>
  <c r="BG41" i="11"/>
  <c r="W41" i="11"/>
  <c r="BL41" i="11"/>
  <c r="W43" i="11"/>
  <c r="Q46" i="11"/>
  <c r="W47" i="11"/>
  <c r="W46" i="11"/>
  <c r="S7" i="10"/>
  <c r="S3" i="10"/>
  <c r="W13" i="10"/>
  <c r="BD13" i="10" s="1"/>
  <c r="Y6" i="10"/>
  <c r="BF6" i="10" s="1"/>
  <c r="Y5" i="10"/>
  <c r="BF5" i="10" s="1"/>
  <c r="M3" i="10"/>
  <c r="U3" i="10"/>
  <c r="BB3" i="10" s="1"/>
  <c r="Y3" i="10"/>
  <c r="BF3" i="10" s="1"/>
  <c r="N4" i="10"/>
  <c r="AB4" i="10" s="1"/>
  <c r="BI4" i="10" s="1"/>
  <c r="V4" i="10"/>
  <c r="BC4" i="10" s="1"/>
  <c r="Z4" i="10"/>
  <c r="BG4" i="10" s="1"/>
  <c r="AB6" i="10"/>
  <c r="BI6" i="10" s="1"/>
  <c r="U6" i="10"/>
  <c r="BB6" i="10" s="1"/>
  <c r="AC6" i="10"/>
  <c r="BJ6" i="10" s="1"/>
  <c r="N8" i="10"/>
  <c r="M8" i="10"/>
  <c r="S8" i="10"/>
  <c r="AA9" i="10"/>
  <c r="BH9" i="10" s="1"/>
  <c r="W9" i="10"/>
  <c r="BD9" i="10" s="1"/>
  <c r="AD9" i="10"/>
  <c r="BK9" i="10" s="1"/>
  <c r="BM9" i="10" s="1"/>
  <c r="Z9" i="10"/>
  <c r="BG9" i="10" s="1"/>
  <c r="V9" i="10"/>
  <c r="BC9" i="10" s="1"/>
  <c r="U9" i="10"/>
  <c r="BB9" i="10" s="1"/>
  <c r="AC9" i="10"/>
  <c r="BJ9" i="10" s="1"/>
  <c r="V10" i="10"/>
  <c r="BC10" i="10" s="1"/>
  <c r="BL10" i="10" s="1"/>
  <c r="N11" i="10"/>
  <c r="W11" i="10" s="1"/>
  <c r="BD11" i="10" s="1"/>
  <c r="AC14" i="10"/>
  <c r="BJ14" i="10" s="1"/>
  <c r="Y14" i="10"/>
  <c r="BF14" i="10" s="1"/>
  <c r="U14" i="10"/>
  <c r="BB14" i="10" s="1"/>
  <c r="AB14" i="10"/>
  <c r="BI14" i="10" s="1"/>
  <c r="X14" i="10"/>
  <c r="BE14" i="10" s="1"/>
  <c r="AD14" i="10"/>
  <c r="BK14" i="10" s="1"/>
  <c r="BM14" i="10" s="1"/>
  <c r="Z14" i="10"/>
  <c r="BG14" i="10" s="1"/>
  <c r="V14" i="10"/>
  <c r="BC14" i="10" s="1"/>
  <c r="S14" i="10"/>
  <c r="U4" i="10"/>
  <c r="BB4" i="10" s="1"/>
  <c r="AD8" i="10"/>
  <c r="BK8" i="10" s="1"/>
  <c r="BM8" i="10" s="1"/>
  <c r="Z8" i="10"/>
  <c r="BG8" i="10" s="1"/>
  <c r="V8" i="10"/>
  <c r="BC8" i="10" s="1"/>
  <c r="AC8" i="10"/>
  <c r="BJ8" i="10" s="1"/>
  <c r="Y8" i="10"/>
  <c r="BF8" i="10" s="1"/>
  <c r="U8" i="10"/>
  <c r="BB8" i="10" s="1"/>
  <c r="V3" i="10"/>
  <c r="BC3" i="10" s="1"/>
  <c r="Z3" i="10"/>
  <c r="BG3" i="10" s="1"/>
  <c r="W4" i="10"/>
  <c r="BD4" i="10" s="1"/>
  <c r="AA5" i="10"/>
  <c r="BH5" i="10" s="1"/>
  <c r="W5" i="10"/>
  <c r="BD5" i="10" s="1"/>
  <c r="AD5" i="10"/>
  <c r="BK5" i="10" s="1"/>
  <c r="BM5" i="10" s="1"/>
  <c r="Z5" i="10"/>
  <c r="BG5" i="10" s="1"/>
  <c r="V5" i="10"/>
  <c r="BC5" i="10" s="1"/>
  <c r="U5" i="10"/>
  <c r="BB5" i="10" s="1"/>
  <c r="BL5" i="10" s="1"/>
  <c r="AC5" i="10"/>
  <c r="BJ5" i="10" s="1"/>
  <c r="V6" i="10"/>
  <c r="BC6" i="10" s="1"/>
  <c r="N7" i="10"/>
  <c r="W7" i="10" s="1"/>
  <c r="BD7" i="10" s="1"/>
  <c r="AB8" i="10"/>
  <c r="BI8" i="10" s="1"/>
  <c r="AD11" i="10"/>
  <c r="BK11" i="10" s="1"/>
  <c r="BM11" i="10" s="1"/>
  <c r="S11" i="10"/>
  <c r="Z11" i="10"/>
  <c r="BG11" i="10" s="1"/>
  <c r="AC13" i="10"/>
  <c r="BJ13" i="10" s="1"/>
  <c r="Y18" i="10"/>
  <c r="BF18" i="10" s="1"/>
  <c r="U18" i="10"/>
  <c r="BB18" i="10" s="1"/>
  <c r="Z23" i="10"/>
  <c r="BG23" i="10" s="1"/>
  <c r="S12" i="10"/>
  <c r="V13" i="10"/>
  <c r="BC13" i="10" s="1"/>
  <c r="Z13" i="10"/>
  <c r="BG13" i="10" s="1"/>
  <c r="AD13" i="10"/>
  <c r="BK13" i="10" s="1"/>
  <c r="BM13" i="10" s="1"/>
  <c r="S15" i="10"/>
  <c r="U17" i="10"/>
  <c r="BB17" i="10" s="1"/>
  <c r="Y17" i="10"/>
  <c r="BF17" i="10" s="1"/>
  <c r="N18" i="10"/>
  <c r="AB18" i="10" s="1"/>
  <c r="BI18" i="10" s="1"/>
  <c r="W19" i="10"/>
  <c r="BD19" i="10" s="1"/>
  <c r="U21" i="10"/>
  <c r="BB21" i="10" s="1"/>
  <c r="Y21" i="10"/>
  <c r="BF21" i="10" s="1"/>
  <c r="AC21" i="10"/>
  <c r="BJ21" i="10" s="1"/>
  <c r="S22" i="10"/>
  <c r="N23" i="10"/>
  <c r="AD23" i="10" s="1"/>
  <c r="BK23" i="10" s="1"/>
  <c r="BM23" i="10" s="1"/>
  <c r="W23" i="10"/>
  <c r="BD23" i="10" s="1"/>
  <c r="AB23" i="10"/>
  <c r="BI23" i="10" s="1"/>
  <c r="M24" i="10"/>
  <c r="Y24" i="10" s="1"/>
  <c r="BF24" i="10" s="1"/>
  <c r="V25" i="10"/>
  <c r="BC25" i="10" s="1"/>
  <c r="AB25" i="10"/>
  <c r="BI25" i="10" s="1"/>
  <c r="Y26" i="10"/>
  <c r="BF26" i="10" s="1"/>
  <c r="U16" i="10"/>
  <c r="BB16" i="10" s="1"/>
  <c r="Y16" i="10"/>
  <c r="BF16" i="10" s="1"/>
  <c r="V17" i="10"/>
  <c r="BC17" i="10" s="1"/>
  <c r="Z17" i="10"/>
  <c r="BG17" i="10" s="1"/>
  <c r="X19" i="10"/>
  <c r="BE19" i="10" s="1"/>
  <c r="U20" i="10"/>
  <c r="BB20" i="10" s="1"/>
  <c r="V21" i="10"/>
  <c r="BC21" i="10" s="1"/>
  <c r="S23" i="10"/>
  <c r="S24" i="10"/>
  <c r="X25" i="10"/>
  <c r="BE25" i="10" s="1"/>
  <c r="W6" i="10"/>
  <c r="BD6" i="10" s="1"/>
  <c r="AA6" i="10"/>
  <c r="BH6" i="10" s="1"/>
  <c r="X7" i="10"/>
  <c r="BE7" i="10" s="1"/>
  <c r="AB7" i="10"/>
  <c r="BI7" i="10" s="1"/>
  <c r="W10" i="10"/>
  <c r="BD10" i="10" s="1"/>
  <c r="AA10" i="10"/>
  <c r="BH10" i="10" s="1"/>
  <c r="X11" i="10"/>
  <c r="BE11" i="10" s="1"/>
  <c r="AB11" i="10"/>
  <c r="BI11" i="10" s="1"/>
  <c r="M12" i="10"/>
  <c r="AD12" i="10" s="1"/>
  <c r="BK12" i="10" s="1"/>
  <c r="BM12" i="10" s="1"/>
  <c r="X13" i="10"/>
  <c r="BE13" i="10" s="1"/>
  <c r="AB13" i="10"/>
  <c r="BI13" i="10" s="1"/>
  <c r="M15" i="10"/>
  <c r="AC15" i="10" s="1"/>
  <c r="BJ15" i="10" s="1"/>
  <c r="N16" i="10"/>
  <c r="AC16" i="10" s="1"/>
  <c r="BJ16" i="10" s="1"/>
  <c r="V16" i="10"/>
  <c r="BC16" i="10" s="1"/>
  <c r="Z16" i="10"/>
  <c r="BG16" i="10" s="1"/>
  <c r="W17" i="10"/>
  <c r="BD17" i="10" s="1"/>
  <c r="AA17" i="10"/>
  <c r="BH17" i="10" s="1"/>
  <c r="V18" i="10"/>
  <c r="BC18" i="10" s="1"/>
  <c r="Z18" i="10"/>
  <c r="BG18" i="10" s="1"/>
  <c r="AD18" i="10"/>
  <c r="BK18" i="10" s="1"/>
  <c r="BM18" i="10" s="1"/>
  <c r="U19" i="10"/>
  <c r="BB19" i="10" s="1"/>
  <c r="Y19" i="10"/>
  <c r="BF19" i="10" s="1"/>
  <c r="AC19" i="10"/>
  <c r="BJ19" i="10" s="1"/>
  <c r="N20" i="10"/>
  <c r="AA20" i="10" s="1"/>
  <c r="BH20" i="10" s="1"/>
  <c r="V20" i="10"/>
  <c r="BC20" i="10" s="1"/>
  <c r="Z20" i="10"/>
  <c r="BG20" i="10" s="1"/>
  <c r="W21" i="10"/>
  <c r="BD21" i="10" s="1"/>
  <c r="AA21" i="10"/>
  <c r="BH21" i="10" s="1"/>
  <c r="M22" i="10"/>
  <c r="Y25" i="10"/>
  <c r="BF25" i="10" s="1"/>
  <c r="AB26" i="10"/>
  <c r="BI26" i="10" s="1"/>
  <c r="AD28" i="10"/>
  <c r="BK28" i="10" s="1"/>
  <c r="BM28" i="10" s="1"/>
  <c r="X6" i="10"/>
  <c r="BE6" i="10" s="1"/>
  <c r="U7" i="10"/>
  <c r="BB7" i="10" s="1"/>
  <c r="Y7" i="10"/>
  <c r="BF7" i="10" s="1"/>
  <c r="X10" i="10"/>
  <c r="BE10" i="10" s="1"/>
  <c r="U11" i="10"/>
  <c r="BB11" i="10" s="1"/>
  <c r="Y11" i="10"/>
  <c r="BF11" i="10" s="1"/>
  <c r="U13" i="10"/>
  <c r="BB13" i="10" s="1"/>
  <c r="Y13" i="10"/>
  <c r="BF13" i="10" s="1"/>
  <c r="W16" i="10"/>
  <c r="BD16" i="10" s="1"/>
  <c r="X17" i="10"/>
  <c r="BE17" i="10" s="1"/>
  <c r="W18" i="10"/>
  <c r="BD18" i="10" s="1"/>
  <c r="V19" i="10"/>
  <c r="BC19" i="10" s="1"/>
  <c r="Z19" i="10"/>
  <c r="BG19" i="10" s="1"/>
  <c r="W20" i="10"/>
  <c r="BD20" i="10" s="1"/>
  <c r="X21" i="10"/>
  <c r="BE21" i="10" s="1"/>
  <c r="AC23" i="10"/>
  <c r="BJ23" i="10" s="1"/>
  <c r="Y23" i="10"/>
  <c r="BF23" i="10" s="1"/>
  <c r="U23" i="10"/>
  <c r="BB23" i="10" s="1"/>
  <c r="V23" i="10"/>
  <c r="BC23" i="10" s="1"/>
  <c r="AA23" i="10"/>
  <c r="BH23" i="10" s="1"/>
  <c r="AD24" i="10"/>
  <c r="BK24" i="10" s="1"/>
  <c r="BM24" i="10" s="1"/>
  <c r="Z24" i="10"/>
  <c r="BG24" i="10" s="1"/>
  <c r="V24" i="10"/>
  <c r="BC24" i="10" s="1"/>
  <c r="U24" i="10"/>
  <c r="BB24" i="10" s="1"/>
  <c r="AA24" i="10"/>
  <c r="BH24" i="10" s="1"/>
  <c r="AA25" i="10"/>
  <c r="BH25" i="10" s="1"/>
  <c r="W25" i="10"/>
  <c r="BD25" i="10" s="1"/>
  <c r="U25" i="10"/>
  <c r="BB25" i="10" s="1"/>
  <c r="BL25" i="10" s="1"/>
  <c r="Z25" i="10"/>
  <c r="BG25" i="10" s="1"/>
  <c r="AD26" i="10"/>
  <c r="BK26" i="10" s="1"/>
  <c r="BM26" i="10" s="1"/>
  <c r="Z26" i="10"/>
  <c r="BG26" i="10" s="1"/>
  <c r="AA26" i="10"/>
  <c r="BH26" i="10" s="1"/>
  <c r="W26" i="10"/>
  <c r="BD26" i="10" s="1"/>
  <c r="V26" i="10"/>
  <c r="BC26" i="10" s="1"/>
  <c r="BL26" i="10" s="1"/>
  <c r="M28" i="10"/>
  <c r="W28" i="10"/>
  <c r="BD28" i="10" s="1"/>
  <c r="AA28" i="10"/>
  <c r="BH28" i="10" s="1"/>
  <c r="X29" i="10"/>
  <c r="BE29" i="10" s="1"/>
  <c r="AC29" i="10"/>
  <c r="BJ29" i="10" s="1"/>
  <c r="M30" i="10"/>
  <c r="Z31" i="10"/>
  <c r="BG31" i="10" s="1"/>
  <c r="Y32" i="10"/>
  <c r="BF32" i="10" s="1"/>
  <c r="Y33" i="10"/>
  <c r="BF33" i="10" s="1"/>
  <c r="AD33" i="10"/>
  <c r="BK33" i="10" s="1"/>
  <c r="BM33" i="10" s="1"/>
  <c r="AB34" i="10"/>
  <c r="BI34" i="10" s="1"/>
  <c r="U34" i="10"/>
  <c r="BB34" i="10" s="1"/>
  <c r="AC34" i="10"/>
  <c r="BJ34" i="10" s="1"/>
  <c r="V35" i="10"/>
  <c r="BC35" i="10" s="1"/>
  <c r="AD35" i="10"/>
  <c r="BK35" i="10" s="1"/>
  <c r="BM35" i="10" s="1"/>
  <c r="N36" i="10"/>
  <c r="M36" i="10"/>
  <c r="Y36" i="10" s="1"/>
  <c r="BF36" i="10" s="1"/>
  <c r="U36" i="10"/>
  <c r="BB36" i="10" s="1"/>
  <c r="AC36" i="10"/>
  <c r="BJ36" i="10" s="1"/>
  <c r="X22" i="10"/>
  <c r="BE22" i="10" s="1"/>
  <c r="X26" i="10"/>
  <c r="BE26" i="10" s="1"/>
  <c r="M27" i="10"/>
  <c r="AC27" i="10" s="1"/>
  <c r="BJ27" i="10" s="1"/>
  <c r="X28" i="10"/>
  <c r="BE28" i="10" s="1"/>
  <c r="AB28" i="10"/>
  <c r="BI28" i="10" s="1"/>
  <c r="Y29" i="10"/>
  <c r="BF29" i="10" s="1"/>
  <c r="N30" i="10"/>
  <c r="AC31" i="10"/>
  <c r="BJ31" i="10" s="1"/>
  <c r="Y31" i="10"/>
  <c r="BF31" i="10" s="1"/>
  <c r="U31" i="10"/>
  <c r="BB31" i="10" s="1"/>
  <c r="V31" i="10"/>
  <c r="BC31" i="10" s="1"/>
  <c r="AA31" i="10"/>
  <c r="BH31" i="10" s="1"/>
  <c r="AD32" i="10"/>
  <c r="BK32" i="10" s="1"/>
  <c r="BM32" i="10" s="1"/>
  <c r="Z32" i="10"/>
  <c r="BG32" i="10" s="1"/>
  <c r="V32" i="10"/>
  <c r="BC32" i="10" s="1"/>
  <c r="U32" i="10"/>
  <c r="BB32" i="10" s="1"/>
  <c r="AA32" i="10"/>
  <c r="BH32" i="10" s="1"/>
  <c r="AA33" i="10"/>
  <c r="BH33" i="10" s="1"/>
  <c r="W33" i="10"/>
  <c r="BD33" i="10" s="1"/>
  <c r="U33" i="10"/>
  <c r="BB33" i="10" s="1"/>
  <c r="Z33" i="10"/>
  <c r="BG33" i="10" s="1"/>
  <c r="V34" i="10"/>
  <c r="BC34" i="10" s="1"/>
  <c r="N35" i="10"/>
  <c r="W35" i="10" s="1"/>
  <c r="BD35" i="10" s="1"/>
  <c r="V36" i="10"/>
  <c r="BC36" i="10" s="1"/>
  <c r="AD36" i="10"/>
  <c r="BK36" i="10" s="1"/>
  <c r="BM36" i="10" s="1"/>
  <c r="N37" i="10"/>
  <c r="AA37" i="10" s="1"/>
  <c r="BH37" i="10" s="1"/>
  <c r="V46" i="10"/>
  <c r="BC46" i="10" s="1"/>
  <c r="AA29" i="10"/>
  <c r="BH29" i="10" s="1"/>
  <c r="W29" i="10"/>
  <c r="BD29" i="10" s="1"/>
  <c r="U29" i="10"/>
  <c r="BB29" i="10" s="1"/>
  <c r="Z29" i="10"/>
  <c r="BG29" i="10" s="1"/>
  <c r="W31" i="10"/>
  <c r="BD31" i="10" s="1"/>
  <c r="AB31" i="10"/>
  <c r="BI31" i="10" s="1"/>
  <c r="W32" i="10"/>
  <c r="BD32" i="10" s="1"/>
  <c r="AB32" i="10"/>
  <c r="BI32" i="10" s="1"/>
  <c r="V33" i="10"/>
  <c r="BC33" i="10" s="1"/>
  <c r="AB33" i="10"/>
  <c r="BI33" i="10" s="1"/>
  <c r="Y34" i="10"/>
  <c r="BF34" i="10" s="1"/>
  <c r="U35" i="10"/>
  <c r="BB35" i="10" s="1"/>
  <c r="S35" i="10"/>
  <c r="Z35" i="10"/>
  <c r="BG35" i="10" s="1"/>
  <c r="S37" i="10"/>
  <c r="AA48" i="10"/>
  <c r="BH48" i="10" s="1"/>
  <c r="W48" i="10"/>
  <c r="BD48" i="10" s="1"/>
  <c r="AD48" i="10"/>
  <c r="BK48" i="10" s="1"/>
  <c r="BM48" i="10" s="1"/>
  <c r="Z48" i="10"/>
  <c r="BG48" i="10" s="1"/>
  <c r="V48" i="10"/>
  <c r="BC48" i="10" s="1"/>
  <c r="AC48" i="10"/>
  <c r="BJ48" i="10" s="1"/>
  <c r="Y48" i="10"/>
  <c r="BF48" i="10" s="1"/>
  <c r="U48" i="10"/>
  <c r="BB48" i="10" s="1"/>
  <c r="AB48" i="10"/>
  <c r="BI48" i="10" s="1"/>
  <c r="X48" i="10"/>
  <c r="BE48" i="10" s="1"/>
  <c r="V28" i="10"/>
  <c r="BC28" i="10" s="1"/>
  <c r="Z28" i="10"/>
  <c r="BG28" i="10" s="1"/>
  <c r="V29" i="10"/>
  <c r="BC29" i="10" s="1"/>
  <c r="AB29" i="10"/>
  <c r="BI29" i="10" s="1"/>
  <c r="AB30" i="10"/>
  <c r="BI30" i="10" s="1"/>
  <c r="S31" i="10"/>
  <c r="X31" i="10"/>
  <c r="BE31" i="10" s="1"/>
  <c r="S32" i="10"/>
  <c r="X32" i="10"/>
  <c r="BE32" i="10" s="1"/>
  <c r="X33" i="10"/>
  <c r="BE33" i="10" s="1"/>
  <c r="AA35" i="10"/>
  <c r="BH35" i="10" s="1"/>
  <c r="AB36" i="10"/>
  <c r="BI36" i="10" s="1"/>
  <c r="X36" i="10"/>
  <c r="BE36" i="10" s="1"/>
  <c r="AA36" i="10"/>
  <c r="BH36" i="10" s="1"/>
  <c r="W36" i="10"/>
  <c r="BD36" i="10" s="1"/>
  <c r="Z36" i="10"/>
  <c r="BG36" i="10" s="1"/>
  <c r="AA50" i="10"/>
  <c r="BH50" i="10" s="1"/>
  <c r="W50" i="10"/>
  <c r="BD50" i="10" s="1"/>
  <c r="AD50" i="10"/>
  <c r="BK50" i="10" s="1"/>
  <c r="BM50" i="10" s="1"/>
  <c r="Z50" i="10"/>
  <c r="BG50" i="10" s="1"/>
  <c r="V50" i="10"/>
  <c r="BC50" i="10" s="1"/>
  <c r="AC50" i="10"/>
  <c r="BJ50" i="10" s="1"/>
  <c r="Y50" i="10"/>
  <c r="BF50" i="10" s="1"/>
  <c r="U50" i="10"/>
  <c r="BB50" i="10" s="1"/>
  <c r="AB50" i="10"/>
  <c r="BI50" i="10" s="1"/>
  <c r="X50" i="10"/>
  <c r="BE50" i="10" s="1"/>
  <c r="W34" i="10"/>
  <c r="BD34" i="10" s="1"/>
  <c r="AA34" i="10"/>
  <c r="BH34" i="10" s="1"/>
  <c r="X35" i="10"/>
  <c r="BE35" i="10" s="1"/>
  <c r="AB35" i="10"/>
  <c r="BI35" i="10" s="1"/>
  <c r="AB37" i="10"/>
  <c r="BI37" i="10" s="1"/>
  <c r="M38" i="10"/>
  <c r="AC38" i="10" s="1"/>
  <c r="BJ38" i="10" s="1"/>
  <c r="AA39" i="10"/>
  <c r="BH39" i="10" s="1"/>
  <c r="W39" i="10"/>
  <c r="BD39" i="10" s="1"/>
  <c r="AC39" i="10"/>
  <c r="BJ39" i="10" s="1"/>
  <c r="Y39" i="10"/>
  <c r="BF39" i="10" s="1"/>
  <c r="U39" i="10"/>
  <c r="BB39" i="10" s="1"/>
  <c r="BL39" i="10" s="1"/>
  <c r="V39" i="10"/>
  <c r="BC39" i="10" s="1"/>
  <c r="AD39" i="10"/>
  <c r="BK39" i="10" s="1"/>
  <c r="BM39" i="10" s="1"/>
  <c r="AA40" i="10"/>
  <c r="BH40" i="10" s="1"/>
  <c r="W40" i="10"/>
  <c r="BD40" i="10" s="1"/>
  <c r="BI41" i="10"/>
  <c r="AA44" i="10"/>
  <c r="BH44" i="10" s="1"/>
  <c r="W44" i="10"/>
  <c r="BD44" i="10" s="1"/>
  <c r="AD44" i="10"/>
  <c r="BK44" i="10" s="1"/>
  <c r="BM44" i="10" s="1"/>
  <c r="Z44" i="10"/>
  <c r="BG44" i="10" s="1"/>
  <c r="V44" i="10"/>
  <c r="BC44" i="10" s="1"/>
  <c r="AC44" i="10"/>
  <c r="BJ44" i="10" s="1"/>
  <c r="Y44" i="10"/>
  <c r="BF44" i="10" s="1"/>
  <c r="U44" i="10"/>
  <c r="BB44" i="10" s="1"/>
  <c r="X44" i="10"/>
  <c r="BE44" i="10" s="1"/>
  <c r="N47" i="10"/>
  <c r="M47" i="10"/>
  <c r="AB47" i="10" s="1"/>
  <c r="BI47" i="10" s="1"/>
  <c r="S47" i="10"/>
  <c r="AD49" i="10"/>
  <c r="BK49" i="10" s="1"/>
  <c r="BM49" i="10" s="1"/>
  <c r="AD51" i="10"/>
  <c r="BK51" i="10" s="1"/>
  <c r="BM51" i="10" s="1"/>
  <c r="X30" i="10"/>
  <c r="BE30" i="10" s="1"/>
  <c r="X34" i="10"/>
  <c r="BE34" i="10" s="1"/>
  <c r="Y35" i="10"/>
  <c r="BF35" i="10" s="1"/>
  <c r="U37" i="10"/>
  <c r="BB37" i="10" s="1"/>
  <c r="Y37" i="10"/>
  <c r="BF37" i="10" s="1"/>
  <c r="N38" i="10"/>
  <c r="X39" i="10"/>
  <c r="BE39" i="10" s="1"/>
  <c r="BB41" i="10"/>
  <c r="N43" i="10"/>
  <c r="M43" i="10"/>
  <c r="V43" i="10" s="1"/>
  <c r="BC43" i="10" s="1"/>
  <c r="S43" i="10"/>
  <c r="AB44" i="10"/>
  <c r="BI44" i="10" s="1"/>
  <c r="AB45" i="10"/>
  <c r="BI45" i="10" s="1"/>
  <c r="AC49" i="10"/>
  <c r="BJ49" i="10" s="1"/>
  <c r="Y49" i="10"/>
  <c r="BF49" i="10" s="1"/>
  <c r="U49" i="10"/>
  <c r="BB49" i="10" s="1"/>
  <c r="U51" i="10"/>
  <c r="BB51" i="10" s="1"/>
  <c r="BF41" i="10"/>
  <c r="W45" i="10"/>
  <c r="BD45" i="10" s="1"/>
  <c r="AC45" i="10"/>
  <c r="BJ45" i="10" s="1"/>
  <c r="AC46" i="10"/>
  <c r="BJ46" i="10" s="1"/>
  <c r="N40" i="10"/>
  <c r="V40" i="10"/>
  <c r="BC40" i="10" s="1"/>
  <c r="Z40" i="10"/>
  <c r="BG40" i="10" s="1"/>
  <c r="AD40" i="10"/>
  <c r="BK40" i="10" s="1"/>
  <c r="BM40" i="10" s="1"/>
  <c r="V41" i="10"/>
  <c r="BC41" i="10" s="1"/>
  <c r="Z41" i="10"/>
  <c r="BG41" i="10" s="1"/>
  <c r="AD41" i="10"/>
  <c r="BK41" i="10" s="1"/>
  <c r="BM41" i="10" s="1"/>
  <c r="S42" i="10"/>
  <c r="W42" i="10"/>
  <c r="BD42" i="10" s="1"/>
  <c r="AA42" i="10"/>
  <c r="BH42" i="10" s="1"/>
  <c r="X43" i="10"/>
  <c r="BE43" i="10" s="1"/>
  <c r="AB43" i="10"/>
  <c r="BI43" i="10" s="1"/>
  <c r="N45" i="10"/>
  <c r="Y45" i="10" s="1"/>
  <c r="BF45" i="10" s="1"/>
  <c r="V45" i="10"/>
  <c r="BC45" i="10" s="1"/>
  <c r="Z45" i="10"/>
  <c r="BG45" i="10" s="1"/>
  <c r="AD45" i="10"/>
  <c r="BK45" i="10" s="1"/>
  <c r="BM45" i="10" s="1"/>
  <c r="S46" i="10"/>
  <c r="W46" i="10"/>
  <c r="BD46" i="10" s="1"/>
  <c r="AA46" i="10"/>
  <c r="BH46" i="10" s="1"/>
  <c r="X47" i="10"/>
  <c r="BE47" i="10" s="1"/>
  <c r="X49" i="10"/>
  <c r="BE49" i="10" s="1"/>
  <c r="AB49" i="10"/>
  <c r="BI49" i="10" s="1"/>
  <c r="X51" i="10"/>
  <c r="BE51" i="10" s="1"/>
  <c r="AB51" i="10"/>
  <c r="BI51" i="10" s="1"/>
  <c r="S41" i="10"/>
  <c r="W41" i="10"/>
  <c r="BD41" i="10" s="1"/>
  <c r="AA41" i="10"/>
  <c r="BH41" i="10" s="1"/>
  <c r="X42" i="10"/>
  <c r="BE42" i="10" s="1"/>
  <c r="AB42" i="10"/>
  <c r="BI42" i="10" s="1"/>
  <c r="AC43" i="10"/>
  <c r="BJ43" i="10" s="1"/>
  <c r="X46" i="10"/>
  <c r="BE46" i="10" s="1"/>
  <c r="AB46" i="10"/>
  <c r="BI46" i="10" s="1"/>
  <c r="AC47" i="10"/>
  <c r="BJ47" i="10" s="1"/>
  <c r="Y51" i="10"/>
  <c r="BF51" i="10" s="1"/>
  <c r="AC51" i="10"/>
  <c r="BJ51" i="10" s="1"/>
  <c r="X40" i="10"/>
  <c r="BE40" i="10" s="1"/>
  <c r="X41" i="10"/>
  <c r="BE41" i="10" s="1"/>
  <c r="U42" i="10"/>
  <c r="BB42" i="10" s="1"/>
  <c r="Y42" i="10"/>
  <c r="BF42" i="10" s="1"/>
  <c r="Z43" i="10"/>
  <c r="BG43" i="10" s="1"/>
  <c r="X45" i="10"/>
  <c r="BE45" i="10" s="1"/>
  <c r="U46" i="10"/>
  <c r="BB46" i="10" s="1"/>
  <c r="BL46" i="10" s="1"/>
  <c r="Y46" i="10"/>
  <c r="BF46" i="10" s="1"/>
  <c r="V47" i="10"/>
  <c r="BC47" i="10" s="1"/>
  <c r="Z47" i="10"/>
  <c r="BG47" i="10" s="1"/>
  <c r="V49" i="10"/>
  <c r="BC49" i="10" s="1"/>
  <c r="Z49" i="10"/>
  <c r="BG49" i="10" s="1"/>
  <c r="V51" i="10"/>
  <c r="BC51" i="10" s="1"/>
  <c r="Z51" i="10"/>
  <c r="BG51" i="10" s="1"/>
  <c r="AI27" i="11" l="1"/>
  <c r="BP27" i="11" s="1"/>
  <c r="BR27" i="11" s="1"/>
  <c r="AE18" i="11"/>
  <c r="BL18" i="11" s="1"/>
  <c r="AF9" i="11"/>
  <c r="AE25" i="11"/>
  <c r="AH40" i="11"/>
  <c r="AI35" i="11"/>
  <c r="BP35" i="11" s="1"/>
  <c r="BR35" i="11" s="1"/>
  <c r="AA25" i="11"/>
  <c r="Z18" i="11"/>
  <c r="BG18" i="11" s="1"/>
  <c r="AA9" i="11"/>
  <c r="AG38" i="11"/>
  <c r="AI40" i="11"/>
  <c r="AG23" i="11"/>
  <c r="BN23" i="11" s="1"/>
  <c r="AB28" i="11"/>
  <c r="BI28" i="11" s="1"/>
  <c r="AF12" i="11"/>
  <c r="AB51" i="11"/>
  <c r="BI51" i="11" s="1"/>
  <c r="AG47" i="11"/>
  <c r="BN47" i="11" s="1"/>
  <c r="AA43" i="11"/>
  <c r="BH43" i="11" s="1"/>
  <c r="AC38" i="11"/>
  <c r="AG27" i="11"/>
  <c r="BN27" i="11" s="1"/>
  <c r="AI23" i="11"/>
  <c r="BP23" i="11" s="1"/>
  <c r="BR23" i="11" s="1"/>
  <c r="AD9" i="11"/>
  <c r="AG35" i="11"/>
  <c r="BN35" i="11" s="1"/>
  <c r="Z24" i="11"/>
  <c r="BG24" i="11" s="1"/>
  <c r="Z20" i="11"/>
  <c r="BG20" i="11" s="1"/>
  <c r="Z12" i="11"/>
  <c r="BG12" i="11" s="1"/>
  <c r="AA20" i="11"/>
  <c r="BH20" i="11" s="1"/>
  <c r="AE21" i="11"/>
  <c r="AF21" i="11"/>
  <c r="AG16" i="11"/>
  <c r="AA16" i="11"/>
  <c r="AF16" i="11"/>
  <c r="BM16" i="11" s="1"/>
  <c r="Z16" i="11"/>
  <c r="AE16" i="11"/>
  <c r="AD16" i="11"/>
  <c r="AI16" i="11"/>
  <c r="BP16" i="11" s="1"/>
  <c r="BR16" i="11" s="1"/>
  <c r="AD4" i="11"/>
  <c r="AB4" i="11"/>
  <c r="AH4" i="11"/>
  <c r="BO4" i="11" s="1"/>
  <c r="AC4" i="11"/>
  <c r="BJ4" i="11" s="1"/>
  <c r="AE4" i="11"/>
  <c r="AG51" i="11"/>
  <c r="AF47" i="11"/>
  <c r="BM47" i="11" s="1"/>
  <c r="AG43" i="11"/>
  <c r="BN43" i="11" s="1"/>
  <c r="AC51" i="11"/>
  <c r="AB46" i="11"/>
  <c r="Z46" i="11"/>
  <c r="BG46" i="11" s="1"/>
  <c r="AE46" i="11"/>
  <c r="AC46" i="11"/>
  <c r="BJ46" i="11" s="1"/>
  <c r="AH46" i="11"/>
  <c r="AA46" i="11"/>
  <c r="BH46" i="11" s="1"/>
  <c r="AD46" i="11"/>
  <c r="AI46" i="11"/>
  <c r="BP46" i="11" s="1"/>
  <c r="BR46" i="11" s="1"/>
  <c r="AF46" i="11"/>
  <c r="AB42" i="11"/>
  <c r="BI42" i="11" s="1"/>
  <c r="Z42" i="11"/>
  <c r="AE42" i="11"/>
  <c r="AC42" i="11"/>
  <c r="AH42" i="11"/>
  <c r="BO42" i="11" s="1"/>
  <c r="AF42" i="11"/>
  <c r="AG42" i="11"/>
  <c r="AA42" i="11"/>
  <c r="AD42" i="11"/>
  <c r="BK42" i="11" s="1"/>
  <c r="AI38" i="11"/>
  <c r="AD21" i="11"/>
  <c r="AC49" i="11"/>
  <c r="BJ49" i="11" s="1"/>
  <c r="AH49" i="11"/>
  <c r="BO49" i="11" s="1"/>
  <c r="AB49" i="11"/>
  <c r="BI49" i="11" s="1"/>
  <c r="AG49" i="11"/>
  <c r="BN49" i="11" s="1"/>
  <c r="AA49" i="11"/>
  <c r="BH49" i="11" s="1"/>
  <c r="AF49" i="11"/>
  <c r="BM49" i="11" s="1"/>
  <c r="Z49" i="11"/>
  <c r="BG49" i="11" s="1"/>
  <c r="AE49" i="11"/>
  <c r="BL49" i="11" s="1"/>
  <c r="AD49" i="11"/>
  <c r="BK49" i="11" s="1"/>
  <c r="BI13" i="11"/>
  <c r="AB13" i="11"/>
  <c r="Z13" i="11"/>
  <c r="AA13" i="11"/>
  <c r="AF13" i="11"/>
  <c r="BM13" i="11" s="1"/>
  <c r="AD13" i="11"/>
  <c r="AE13" i="11"/>
  <c r="AC13" i="11"/>
  <c r="AH13" i="11"/>
  <c r="P10" i="11"/>
  <c r="S10" i="11"/>
  <c r="BM25" i="11"/>
  <c r="P29" i="11"/>
  <c r="AH16" i="11"/>
  <c r="BO16" i="11" s="1"/>
  <c r="Z4" i="11"/>
  <c r="AI42" i="11"/>
  <c r="AI49" i="11"/>
  <c r="Z51" i="11"/>
  <c r="AE51" i="11"/>
  <c r="BL51" i="11" s="1"/>
  <c r="AI13" i="11"/>
  <c r="P5" i="11"/>
  <c r="S5" i="11"/>
  <c r="AA36" i="11"/>
  <c r="BH36" i="11" s="1"/>
  <c r="AF36" i="11"/>
  <c r="BM36" i="11" s="1"/>
  <c r="AE36" i="11"/>
  <c r="BL36" i="11" s="1"/>
  <c r="AD36" i="11"/>
  <c r="AC36" i="11"/>
  <c r="BJ36" i="11" s="1"/>
  <c r="AI36" i="11"/>
  <c r="BP36" i="11" s="1"/>
  <c r="BR36" i="11" s="1"/>
  <c r="AH36" i="11"/>
  <c r="BO36" i="11" s="1"/>
  <c r="AG36" i="11"/>
  <c r="BN36" i="11" s="1"/>
  <c r="AB36" i="11"/>
  <c r="BI36" i="11" s="1"/>
  <c r="P7" i="11"/>
  <c r="S7" i="11"/>
  <c r="AH51" i="11"/>
  <c r="AD38" i="11"/>
  <c r="BK38" i="11" s="1"/>
  <c r="AD25" i="11"/>
  <c r="AC16" i="11"/>
  <c r="AG46" i="11"/>
  <c r="AC17" i="11"/>
  <c r="BJ17" i="11" s="1"/>
  <c r="Z36" i="11"/>
  <c r="BG36" i="11" s="1"/>
  <c r="BN24" i="11"/>
  <c r="AD24" i="11"/>
  <c r="BK24" i="11" s="1"/>
  <c r="AI24" i="11"/>
  <c r="BP24" i="11" s="1"/>
  <c r="BR24" i="11" s="1"/>
  <c r="P48" i="11"/>
  <c r="AC45" i="11"/>
  <c r="BJ45" i="11" s="1"/>
  <c r="AH45" i="11"/>
  <c r="BO45" i="11" s="1"/>
  <c r="AB45" i="11"/>
  <c r="AG45" i="11"/>
  <c r="AA45" i="11"/>
  <c r="AF45" i="11"/>
  <c r="Z45" i="11"/>
  <c r="AE45" i="11"/>
  <c r="AI19" i="11"/>
  <c r="BP19" i="11" s="1"/>
  <c r="BR19" i="11" s="1"/>
  <c r="AG19" i="11"/>
  <c r="AB19" i="11"/>
  <c r="Z19" i="11"/>
  <c r="AA19" i="11"/>
  <c r="BH19" i="11" s="1"/>
  <c r="AF19" i="11"/>
  <c r="BM19" i="11" s="1"/>
  <c r="AD19" i="11"/>
  <c r="P50" i="11"/>
  <c r="AG39" i="11"/>
  <c r="BN39" i="11" s="1"/>
  <c r="AB39" i="11"/>
  <c r="BI39" i="11" s="1"/>
  <c r="AI39" i="11"/>
  <c r="BP39" i="11" s="1"/>
  <c r="BR39" i="11" s="1"/>
  <c r="Z39" i="11"/>
  <c r="BG39" i="11" s="1"/>
  <c r="AE39" i="11"/>
  <c r="BL39" i="11" s="1"/>
  <c r="AD39" i="11"/>
  <c r="BK39" i="11" s="1"/>
  <c r="AF39" i="11"/>
  <c r="BM39" i="11" s="1"/>
  <c r="P26" i="11"/>
  <c r="S26" i="11"/>
  <c r="AI17" i="11"/>
  <c r="BP17" i="11" s="1"/>
  <c r="BR17" i="11" s="1"/>
  <c r="AG17" i="11"/>
  <c r="AB17" i="11"/>
  <c r="BI17" i="11" s="1"/>
  <c r="Z17" i="11"/>
  <c r="AA17" i="11"/>
  <c r="AF17" i="11"/>
  <c r="AD17" i="11"/>
  <c r="BK17" i="11" s="1"/>
  <c r="AI51" i="11"/>
  <c r="BP51" i="11" s="1"/>
  <c r="BR51" i="11" s="1"/>
  <c r="AD51" i="11"/>
  <c r="AG40" i="11"/>
  <c r="BN40" i="11" s="1"/>
  <c r="Z40" i="11"/>
  <c r="BG40" i="11" s="1"/>
  <c r="AE40" i="11"/>
  <c r="Z38" i="11"/>
  <c r="BG38" i="11" s="1"/>
  <c r="AE38" i="11"/>
  <c r="S31" i="11"/>
  <c r="AF31" i="11" s="1"/>
  <c r="BM31" i="11" s="1"/>
  <c r="AH27" i="11"/>
  <c r="AC27" i="11"/>
  <c r="BJ27" i="11" s="1"/>
  <c r="Z25" i="11"/>
  <c r="AB25" i="11"/>
  <c r="BI25" i="11" s="1"/>
  <c r="AH23" i="11"/>
  <c r="BO23" i="11" s="1"/>
  <c r="AC23" i="11"/>
  <c r="BJ23" i="11" s="1"/>
  <c r="AE23" i="11"/>
  <c r="BL23" i="11" s="1"/>
  <c r="Z21" i="11"/>
  <c r="BG21" i="11" s="1"/>
  <c r="AB21" i="11"/>
  <c r="AF18" i="11"/>
  <c r="BM18" i="11" s="1"/>
  <c r="AA18" i="11"/>
  <c r="BH18" i="11" s="1"/>
  <c r="Z9" i="11"/>
  <c r="BG9" i="11" s="1"/>
  <c r="AB9" i="11"/>
  <c r="AI28" i="11"/>
  <c r="BP28" i="11" s="1"/>
  <c r="BR28" i="11" s="1"/>
  <c r="Z28" i="11"/>
  <c r="BG28" i="11" s="1"/>
  <c r="AC37" i="11"/>
  <c r="BJ37" i="11" s="1"/>
  <c r="AH37" i="11"/>
  <c r="BO37" i="11" s="1"/>
  <c r="AA37" i="11"/>
  <c r="BH37" i="11" s="1"/>
  <c r="AG37" i="11"/>
  <c r="BN37" i="11" s="1"/>
  <c r="AB37" i="11"/>
  <c r="BI37" i="11" s="1"/>
  <c r="AE37" i="11"/>
  <c r="BL37" i="11" s="1"/>
  <c r="Z37" i="11"/>
  <c r="BG37" i="11" s="1"/>
  <c r="AF37" i="11"/>
  <c r="BM37" i="11" s="1"/>
  <c r="AG31" i="11"/>
  <c r="BN31" i="11" s="1"/>
  <c r="AA39" i="11"/>
  <c r="BH39" i="11" s="1"/>
  <c r="AI37" i="11"/>
  <c r="BP37" i="11" s="1"/>
  <c r="BR37" i="11" s="1"/>
  <c r="AE17" i="11"/>
  <c r="AA12" i="11"/>
  <c r="AI45" i="11"/>
  <c r="AG20" i="11"/>
  <c r="P33" i="11"/>
  <c r="BK19" i="11"/>
  <c r="AC34" i="11"/>
  <c r="BJ34" i="11" s="1"/>
  <c r="AH34" i="11"/>
  <c r="BO34" i="11" s="1"/>
  <c r="AB34" i="11"/>
  <c r="BI34" i="11" s="1"/>
  <c r="AG34" i="11"/>
  <c r="BN34" i="11" s="1"/>
  <c r="AA34" i="11"/>
  <c r="AF34" i="11"/>
  <c r="Z34" i="11"/>
  <c r="AE34" i="11"/>
  <c r="P11" i="11"/>
  <c r="S11" i="11"/>
  <c r="P8" i="11"/>
  <c r="P6" i="11"/>
  <c r="P3" i="11"/>
  <c r="X3" i="11" s="1"/>
  <c r="AD40" i="11"/>
  <c r="AF40" i="11"/>
  <c r="AA40" i="11"/>
  <c r="AF38" i="11"/>
  <c r="AA38" i="11"/>
  <c r="BH38" i="11" s="1"/>
  <c r="AE35" i="11"/>
  <c r="BL35" i="11" s="1"/>
  <c r="Z35" i="11"/>
  <c r="BG35" i="11" s="1"/>
  <c r="AF35" i="11"/>
  <c r="BM35" i="11" s="1"/>
  <c r="AC35" i="11"/>
  <c r="BJ35" i="11" s="1"/>
  <c r="AH35" i="11"/>
  <c r="BO35" i="11" s="1"/>
  <c r="AD27" i="11"/>
  <c r="BK27" i="11" s="1"/>
  <c r="AF27" i="11"/>
  <c r="BM27" i="11" s="1"/>
  <c r="AA27" i="11"/>
  <c r="BH27" i="11" s="1"/>
  <c r="AG25" i="11"/>
  <c r="AI25" i="11"/>
  <c r="AD23" i="11"/>
  <c r="BK23" i="11" s="1"/>
  <c r="AF23" i="11"/>
  <c r="BM23" i="11" s="1"/>
  <c r="AA23" i="11"/>
  <c r="BH23" i="11" s="1"/>
  <c r="AG21" i="11"/>
  <c r="AI21" i="11"/>
  <c r="BP21" i="11" s="1"/>
  <c r="BR21" i="11" s="1"/>
  <c r="AB18" i="11"/>
  <c r="BI18" i="11" s="1"/>
  <c r="AH18" i="11"/>
  <c r="BO18" i="11" s="1"/>
  <c r="AC18" i="11"/>
  <c r="BJ18" i="11" s="1"/>
  <c r="AG9" i="11"/>
  <c r="AE28" i="11"/>
  <c r="BL28" i="11" s="1"/>
  <c r="AC28" i="11"/>
  <c r="BJ28" i="11" s="1"/>
  <c r="AB35" i="11"/>
  <c r="BI35" i="11" s="1"/>
  <c r="AA35" i="11"/>
  <c r="BH35" i="11" s="1"/>
  <c r="AG28" i="11"/>
  <c r="BN28" i="11" s="1"/>
  <c r="AA28" i="11"/>
  <c r="BH28" i="11" s="1"/>
  <c r="AF28" i="11"/>
  <c r="BM28" i="11" s="1"/>
  <c r="AA15" i="11"/>
  <c r="AH39" i="11"/>
  <c r="BO39" i="11" s="1"/>
  <c r="AF24" i="11"/>
  <c r="AD45" i="11"/>
  <c r="AH19" i="11"/>
  <c r="BO19" i="11" s="1"/>
  <c r="BH15" i="11"/>
  <c r="BK9" i="11"/>
  <c r="Z47" i="11"/>
  <c r="BG47" i="11" s="1"/>
  <c r="AE47" i="11"/>
  <c r="BL47" i="11" s="1"/>
  <c r="AD47" i="11"/>
  <c r="BK47" i="11" s="1"/>
  <c r="AI47" i="11"/>
  <c r="BP47" i="11" s="1"/>
  <c r="BR47" i="11" s="1"/>
  <c r="AC47" i="11"/>
  <c r="BJ47" i="11" s="1"/>
  <c r="AH47" i="11"/>
  <c r="BO47" i="11" s="1"/>
  <c r="AB47" i="11"/>
  <c r="BI47" i="11" s="1"/>
  <c r="Z43" i="11"/>
  <c r="BG43" i="11" s="1"/>
  <c r="AE43" i="11"/>
  <c r="BL43" i="11" s="1"/>
  <c r="AD43" i="11"/>
  <c r="BK43" i="11" s="1"/>
  <c r="AI43" i="11"/>
  <c r="BP43" i="11" s="1"/>
  <c r="BR43" i="11" s="1"/>
  <c r="AC43" i="11"/>
  <c r="BJ43" i="11" s="1"/>
  <c r="AH43" i="11"/>
  <c r="BO43" i="11" s="1"/>
  <c r="AB43" i="11"/>
  <c r="BI43" i="11" s="1"/>
  <c r="P44" i="11"/>
  <c r="BP49" i="11"/>
  <c r="BR49" i="11" s="1"/>
  <c r="P30" i="11"/>
  <c r="S30" i="11"/>
  <c r="P22" i="11"/>
  <c r="P32" i="11"/>
  <c r="S32" i="11"/>
  <c r="AB31" i="11"/>
  <c r="BI31" i="11" s="1"/>
  <c r="AF51" i="11"/>
  <c r="BM51" i="11" s="1"/>
  <c r="AA51" i="11"/>
  <c r="BH51" i="11" s="1"/>
  <c r="AC40" i="11"/>
  <c r="BJ40" i="11" s="1"/>
  <c r="AH38" i="11"/>
  <c r="AB38" i="11"/>
  <c r="Z27" i="11"/>
  <c r="BG27" i="11" s="1"/>
  <c r="AB27" i="11"/>
  <c r="BI27" i="11" s="1"/>
  <c r="AH25" i="11"/>
  <c r="AC25" i="11"/>
  <c r="Z23" i="11"/>
  <c r="BG23" i="11" s="1"/>
  <c r="AH21" i="11"/>
  <c r="AC21" i="11"/>
  <c r="AI18" i="11"/>
  <c r="BP18" i="11" s="1"/>
  <c r="BR18" i="11" s="1"/>
  <c r="AD18" i="11"/>
  <c r="BK18" i="11" s="1"/>
  <c r="AH9" i="11"/>
  <c r="BO9" i="11" s="1"/>
  <c r="AC9" i="11"/>
  <c r="AE9" i="11"/>
  <c r="AD35" i="11"/>
  <c r="BK35" i="11" s="1"/>
  <c r="AI31" i="11"/>
  <c r="BP31" i="11" s="1"/>
  <c r="BR31" i="11" s="1"/>
  <c r="AG4" i="11"/>
  <c r="AC39" i="11"/>
  <c r="BJ39" i="11" s="1"/>
  <c r="AA24" i="11"/>
  <c r="BH24" i="11" s="1"/>
  <c r="AH17" i="11"/>
  <c r="BO17" i="11" s="1"/>
  <c r="AB15" i="11"/>
  <c r="AA47" i="11"/>
  <c r="BH47" i="11" s="1"/>
  <c r="AF43" i="11"/>
  <c r="BM43" i="11" s="1"/>
  <c r="BQ43" i="11" s="1"/>
  <c r="AI34" i="11"/>
  <c r="BP34" i="11" s="1"/>
  <c r="BR34" i="11" s="1"/>
  <c r="AC19" i="11"/>
  <c r="BJ19" i="11" s="1"/>
  <c r="AB24" i="11"/>
  <c r="AH24" i="11"/>
  <c r="AC24" i="11"/>
  <c r="BJ24" i="11" s="1"/>
  <c r="AG15" i="11"/>
  <c r="AI15" i="11"/>
  <c r="AB12" i="11"/>
  <c r="BI12" i="11" s="1"/>
  <c r="AH12" i="11"/>
  <c r="BO12" i="11" s="1"/>
  <c r="AC12" i="11"/>
  <c r="BJ12" i="11" s="1"/>
  <c r="AB20" i="11"/>
  <c r="BI20" i="11" s="1"/>
  <c r="AH20" i="11"/>
  <c r="BO20" i="11" s="1"/>
  <c r="AC20" i="11"/>
  <c r="BJ20" i="11" s="1"/>
  <c r="AH15" i="11"/>
  <c r="AC15" i="11"/>
  <c r="AE15" i="11"/>
  <c r="BL15" i="11" s="1"/>
  <c r="AI12" i="11"/>
  <c r="BP12" i="11" s="1"/>
  <c r="BR12" i="11" s="1"/>
  <c r="AD12" i="11"/>
  <c r="BK12" i="11" s="1"/>
  <c r="AI20" i="11"/>
  <c r="BP20" i="11" s="1"/>
  <c r="BR20" i="11" s="1"/>
  <c r="AD20" i="11"/>
  <c r="BK20" i="11" s="1"/>
  <c r="AF4" i="11"/>
  <c r="BM4" i="11" s="1"/>
  <c r="AA4" i="11"/>
  <c r="AE24" i="11"/>
  <c r="AD15" i="11"/>
  <c r="BK15" i="11" s="1"/>
  <c r="AF15" i="11"/>
  <c r="BM15" i="11" s="1"/>
  <c r="AE12" i="11"/>
  <c r="AE20" i="11"/>
  <c r="BL20" i="11" s="1"/>
  <c r="BN19" i="11"/>
  <c r="BK34" i="11"/>
  <c r="BH34" i="11"/>
  <c r="BG19" i="11"/>
  <c r="BM34" i="11"/>
  <c r="BL34" i="11"/>
  <c r="BL19" i="11"/>
  <c r="BG34" i="11"/>
  <c r="BI19" i="11"/>
  <c r="BN46" i="11"/>
  <c r="BI46" i="11"/>
  <c r="BG25" i="11"/>
  <c r="BH13" i="11"/>
  <c r="BL27" i="11"/>
  <c r="BL42" i="11"/>
  <c r="BG17" i="11"/>
  <c r="BL25" i="11"/>
  <c r="BG4" i="11"/>
  <c r="BO27" i="11"/>
  <c r="BO46" i="11"/>
  <c r="BN21" i="11"/>
  <c r="BK36" i="11"/>
  <c r="BH42" i="11"/>
  <c r="BI21" i="11"/>
  <c r="BQ41" i="11"/>
  <c r="BN9" i="11"/>
  <c r="BM9" i="11"/>
  <c r="BN42" i="11"/>
  <c r="BL46" i="11"/>
  <c r="BM45" i="11"/>
  <c r="BI45" i="11"/>
  <c r="BP45" i="11"/>
  <c r="BR45" i="11" s="1"/>
  <c r="BL45" i="11"/>
  <c r="BH45" i="11"/>
  <c r="BK45" i="11"/>
  <c r="BG45" i="11"/>
  <c r="BP42" i="11"/>
  <c r="BR42" i="11" s="1"/>
  <c r="BM46" i="11"/>
  <c r="BJ25" i="11"/>
  <c r="BJ16" i="11"/>
  <c r="BH16" i="11"/>
  <c r="BL13" i="11"/>
  <c r="BK13" i="11"/>
  <c r="BK25" i="11"/>
  <c r="BP25" i="11"/>
  <c r="BR25" i="11" s="1"/>
  <c r="BH17" i="11"/>
  <c r="BM17" i="11"/>
  <c r="BO15" i="11"/>
  <c r="BJ21" i="11"/>
  <c r="BH4" i="11"/>
  <c r="BK4" i="11"/>
  <c r="BH21" i="11"/>
  <c r="BM21" i="11"/>
  <c r="BP13" i="11"/>
  <c r="BR13" i="11" s="1"/>
  <c r="BN20" i="11"/>
  <c r="BM20" i="11"/>
  <c r="BN17" i="11"/>
  <c r="BO40" i="11"/>
  <c r="BK40" i="11"/>
  <c r="BP40" i="11"/>
  <c r="BR40" i="11" s="1"/>
  <c r="BH40" i="11"/>
  <c r="BM40" i="11"/>
  <c r="BI40" i="11"/>
  <c r="BL40" i="11"/>
  <c r="BP15" i="11"/>
  <c r="BR15" i="11" s="1"/>
  <c r="BK46" i="11"/>
  <c r="BG42" i="11"/>
  <c r="BJ42" i="11"/>
  <c r="BO51" i="11"/>
  <c r="BK51" i="11"/>
  <c r="BG51" i="11"/>
  <c r="BN51" i="11"/>
  <c r="BJ51" i="11"/>
  <c r="BN38" i="11"/>
  <c r="BL38" i="11"/>
  <c r="BJ38" i="11"/>
  <c r="BL24" i="11"/>
  <c r="BG15" i="11"/>
  <c r="BO24" i="11"/>
  <c r="BN15" i="11"/>
  <c r="BN45" i="11"/>
  <c r="BM38" i="11"/>
  <c r="BG16" i="11"/>
  <c r="BL16" i="11"/>
  <c r="BI9" i="11"/>
  <c r="BO25" i="11"/>
  <c r="BL17" i="11"/>
  <c r="BJ9" i="11"/>
  <c r="BH9" i="11"/>
  <c r="BL4" i="11"/>
  <c r="BI15" i="11"/>
  <c r="BO21" i="11"/>
  <c r="BL21" i="11"/>
  <c r="BG13" i="11"/>
  <c r="BJ13" i="11"/>
  <c r="BN4" i="11"/>
  <c r="BI38" i="11"/>
  <c r="BM42" i="11"/>
  <c r="BP38" i="11"/>
  <c r="BR38" i="11" s="1"/>
  <c r="BO38" i="11"/>
  <c r="BJ15" i="11"/>
  <c r="BK16" i="11"/>
  <c r="BN25" i="11"/>
  <c r="BH25" i="11"/>
  <c r="BN16" i="11"/>
  <c r="BI16" i="11"/>
  <c r="BQ14" i="11"/>
  <c r="BL9" i="11"/>
  <c r="BP4" i="11"/>
  <c r="BR4" i="11" s="1"/>
  <c r="BH12" i="11"/>
  <c r="BL12" i="11"/>
  <c r="BM12" i="11"/>
  <c r="BI24" i="11"/>
  <c r="BM24" i="11"/>
  <c r="BK21" i="11"/>
  <c r="BO13" i="11"/>
  <c r="BN13" i="11"/>
  <c r="BI4" i="11"/>
  <c r="BL49" i="10"/>
  <c r="BL41" i="10"/>
  <c r="BL50" i="10"/>
  <c r="AD47" i="10"/>
  <c r="BK47" i="10" s="1"/>
  <c r="BM47" i="10" s="1"/>
  <c r="W38" i="10"/>
  <c r="BD38" i="10" s="1"/>
  <c r="V38" i="10"/>
  <c r="BC38" i="10" s="1"/>
  <c r="BL33" i="10"/>
  <c r="BL32" i="10"/>
  <c r="V37" i="10"/>
  <c r="BC37" i="10" s="1"/>
  <c r="BL37" i="10" s="1"/>
  <c r="AC35" i="10"/>
  <c r="BJ35" i="10" s="1"/>
  <c r="BL35" i="10" s="1"/>
  <c r="AD30" i="10"/>
  <c r="BK30" i="10" s="1"/>
  <c r="BM30" i="10" s="1"/>
  <c r="Y30" i="10"/>
  <c r="BF30" i="10" s="1"/>
  <c r="AC30" i="10"/>
  <c r="BJ30" i="10" s="1"/>
  <c r="W30" i="10"/>
  <c r="BD30" i="10" s="1"/>
  <c r="AA30" i="10"/>
  <c r="BH30" i="10" s="1"/>
  <c r="V30" i="10"/>
  <c r="BC30" i="10" s="1"/>
  <c r="Z30" i="10"/>
  <c r="BG30" i="10" s="1"/>
  <c r="U30" i="10"/>
  <c r="BB30" i="10" s="1"/>
  <c r="Z37" i="10"/>
  <c r="BG37" i="10" s="1"/>
  <c r="BL13" i="10"/>
  <c r="Y38" i="10"/>
  <c r="BF38" i="10" s="1"/>
  <c r="BL21" i="10"/>
  <c r="X16" i="10"/>
  <c r="BE16" i="10" s="1"/>
  <c r="X18" i="10"/>
  <c r="BE18" i="10" s="1"/>
  <c r="AC18" i="10"/>
  <c r="BJ18" i="10" s="1"/>
  <c r="AA18" i="10"/>
  <c r="BH18" i="10" s="1"/>
  <c r="V7" i="10"/>
  <c r="BC7" i="10" s="1"/>
  <c r="W3" i="10"/>
  <c r="BD3" i="10" s="1"/>
  <c r="AA3" i="10"/>
  <c r="BH3" i="10" s="1"/>
  <c r="Y4" i="10"/>
  <c r="BF4" i="10" s="1"/>
  <c r="AB15" i="10"/>
  <c r="BI15" i="10" s="1"/>
  <c r="V15" i="10"/>
  <c r="BC15" i="10" s="1"/>
  <c r="AC11" i="10"/>
  <c r="BJ11" i="10" s="1"/>
  <c r="W12" i="10"/>
  <c r="BD12" i="10" s="1"/>
  <c r="AC12" i="10"/>
  <c r="BJ12" i="10" s="1"/>
  <c r="Z7" i="10"/>
  <c r="BG7" i="10" s="1"/>
  <c r="BL42" i="10"/>
  <c r="U40" i="10"/>
  <c r="BB40" i="10" s="1"/>
  <c r="Y40" i="10"/>
  <c r="BF40" i="10" s="1"/>
  <c r="AA45" i="10"/>
  <c r="BH45" i="10" s="1"/>
  <c r="U45" i="10"/>
  <c r="BB45" i="10" s="1"/>
  <c r="AC40" i="10"/>
  <c r="BJ40" i="10" s="1"/>
  <c r="X37" i="10"/>
  <c r="BE37" i="10" s="1"/>
  <c r="AB40" i="10"/>
  <c r="BI40" i="10" s="1"/>
  <c r="AB38" i="10"/>
  <c r="BI38" i="10" s="1"/>
  <c r="Z38" i="10"/>
  <c r="BG38" i="10" s="1"/>
  <c r="BL48" i="10"/>
  <c r="BL29" i="10"/>
  <c r="W37" i="10"/>
  <c r="BD37" i="10" s="1"/>
  <c r="Y27" i="10"/>
  <c r="BF27" i="10" s="1"/>
  <c r="AC37" i="10"/>
  <c r="BJ37" i="10" s="1"/>
  <c r="AC28" i="10"/>
  <c r="BJ28" i="10" s="1"/>
  <c r="Y28" i="10"/>
  <c r="BF28" i="10" s="1"/>
  <c r="U28" i="10"/>
  <c r="BB28" i="10" s="1"/>
  <c r="BL28" i="10" s="1"/>
  <c r="AD20" i="10"/>
  <c r="BK20" i="10" s="1"/>
  <c r="BM20" i="10" s="1"/>
  <c r="AD16" i="10"/>
  <c r="BK16" i="10" s="1"/>
  <c r="BM16" i="10" s="1"/>
  <c r="X23" i="10"/>
  <c r="BE23" i="10" s="1"/>
  <c r="BL23" i="10" s="1"/>
  <c r="Y20" i="10"/>
  <c r="BF20" i="10" s="1"/>
  <c r="AC24" i="10"/>
  <c r="BJ24" i="10" s="1"/>
  <c r="X24" i="10"/>
  <c r="BE24" i="10" s="1"/>
  <c r="AB24" i="10"/>
  <c r="BI24" i="10" s="1"/>
  <c r="W24" i="10"/>
  <c r="BD24" i="10" s="1"/>
  <c r="AB20" i="10"/>
  <c r="BI20" i="10" s="1"/>
  <c r="AA16" i="10"/>
  <c r="BH16" i="10" s="1"/>
  <c r="W8" i="10"/>
  <c r="BD8" i="10" s="1"/>
  <c r="BL8" i="10" s="1"/>
  <c r="AC7" i="10"/>
  <c r="BJ7" i="10" s="1"/>
  <c r="AD4" i="10"/>
  <c r="BK4" i="10" s="1"/>
  <c r="BM4" i="10" s="1"/>
  <c r="AC3" i="10"/>
  <c r="BJ3" i="10" s="1"/>
  <c r="X8" i="10"/>
  <c r="BE8" i="10" s="1"/>
  <c r="AB3" i="10"/>
  <c r="BI3" i="10" s="1"/>
  <c r="W15" i="10"/>
  <c r="BD15" i="10" s="1"/>
  <c r="U15" i="10"/>
  <c r="BB15" i="10" s="1"/>
  <c r="Z15" i="10"/>
  <c r="BG15" i="10" s="1"/>
  <c r="AC4" i="10"/>
  <c r="BJ4" i="10" s="1"/>
  <c r="AA12" i="10"/>
  <c r="BH12" i="10" s="1"/>
  <c r="V12" i="10"/>
  <c r="BC12" i="10" s="1"/>
  <c r="AA8" i="10"/>
  <c r="BH8" i="10" s="1"/>
  <c r="Y43" i="10"/>
  <c r="BF43" i="10" s="1"/>
  <c r="U43" i="10"/>
  <c r="BB43" i="10" s="1"/>
  <c r="AA43" i="10"/>
  <c r="BH43" i="10" s="1"/>
  <c r="W43" i="10"/>
  <c r="BD43" i="10" s="1"/>
  <c r="U38" i="10"/>
  <c r="BB38" i="10" s="1"/>
  <c r="X38" i="10"/>
  <c r="BE38" i="10" s="1"/>
  <c r="AD38" i="10"/>
  <c r="BK38" i="10" s="1"/>
  <c r="BM38" i="10" s="1"/>
  <c r="BL31" i="10"/>
  <c r="U27" i="10"/>
  <c r="BB27" i="10" s="1"/>
  <c r="BL34" i="10"/>
  <c r="AB27" i="10"/>
  <c r="BI27" i="10" s="1"/>
  <c r="AA22" i="10"/>
  <c r="BH22" i="10" s="1"/>
  <c r="V22" i="10"/>
  <c r="BC22" i="10" s="1"/>
  <c r="Z22" i="10"/>
  <c r="BG22" i="10" s="1"/>
  <c r="U22" i="10"/>
  <c r="BB22" i="10" s="1"/>
  <c r="AD22" i="10"/>
  <c r="BK22" i="10" s="1"/>
  <c r="BM22" i="10" s="1"/>
  <c r="Y22" i="10"/>
  <c r="BF22" i="10" s="1"/>
  <c r="AC22" i="10"/>
  <c r="BJ22" i="10" s="1"/>
  <c r="W22" i="10"/>
  <c r="BD22" i="10" s="1"/>
  <c r="X20" i="10"/>
  <c r="BE20" i="10" s="1"/>
  <c r="BL17" i="10"/>
  <c r="BL18" i="10"/>
  <c r="X12" i="10"/>
  <c r="BE12" i="10" s="1"/>
  <c r="BL9" i="10"/>
  <c r="AA7" i="10"/>
  <c r="BH7" i="10" s="1"/>
  <c r="BL7" i="10" s="1"/>
  <c r="AA15" i="10"/>
  <c r="BH15" i="10" s="1"/>
  <c r="Y15" i="10"/>
  <c r="BF15" i="10" s="1"/>
  <c r="AD15" i="10"/>
  <c r="BK15" i="10" s="1"/>
  <c r="BM15" i="10" s="1"/>
  <c r="X3" i="10"/>
  <c r="BE3" i="10" s="1"/>
  <c r="U12" i="10"/>
  <c r="BB12" i="10" s="1"/>
  <c r="Z12" i="10"/>
  <c r="BG12" i="10" s="1"/>
  <c r="AA4" i="10"/>
  <c r="BH4" i="10" s="1"/>
  <c r="BL51" i="10"/>
  <c r="Y47" i="10"/>
  <c r="BF47" i="10" s="1"/>
  <c r="U47" i="10"/>
  <c r="BB47" i="10" s="1"/>
  <c r="W47" i="10"/>
  <c r="BD47" i="10" s="1"/>
  <c r="AA47" i="10"/>
  <c r="BH47" i="10" s="1"/>
  <c r="BL44" i="10"/>
  <c r="AD43" i="10"/>
  <c r="BK43" i="10" s="1"/>
  <c r="BM43" i="10" s="1"/>
  <c r="AA38" i="10"/>
  <c r="BH38" i="10" s="1"/>
  <c r="AA27" i="10"/>
  <c r="BH27" i="10" s="1"/>
  <c r="W27" i="10"/>
  <c r="BD27" i="10" s="1"/>
  <c r="AD27" i="10"/>
  <c r="BK27" i="10" s="1"/>
  <c r="BM27" i="10" s="1"/>
  <c r="Z27" i="10"/>
  <c r="BG27" i="10" s="1"/>
  <c r="V27" i="10"/>
  <c r="BC27" i="10" s="1"/>
  <c r="AD37" i="10"/>
  <c r="BK37" i="10" s="1"/>
  <c r="BM37" i="10" s="1"/>
  <c r="BL36" i="10"/>
  <c r="X27" i="10"/>
  <c r="BE27" i="10" s="1"/>
  <c r="BL24" i="10"/>
  <c r="BL19" i="10"/>
  <c r="AB22" i="10"/>
  <c r="BI22" i="10" s="1"/>
  <c r="BL16" i="10"/>
  <c r="AB16" i="10"/>
  <c r="BI16" i="10" s="1"/>
  <c r="AC20" i="10"/>
  <c r="BJ20" i="10" s="1"/>
  <c r="BL20" i="10" s="1"/>
  <c r="AB12" i="10"/>
  <c r="BI12" i="10" s="1"/>
  <c r="BL14" i="10"/>
  <c r="V11" i="10"/>
  <c r="BC11" i="10" s="1"/>
  <c r="BL11" i="10" s="1"/>
  <c r="AA11" i="10"/>
  <c r="BH11" i="10" s="1"/>
  <c r="AD7" i="10"/>
  <c r="BK7" i="10" s="1"/>
  <c r="BM7" i="10" s="1"/>
  <c r="BL6" i="10"/>
  <c r="X4" i="10"/>
  <c r="BE4" i="10" s="1"/>
  <c r="BL4" i="10" s="1"/>
  <c r="X15" i="10"/>
  <c r="BE15" i="10" s="1"/>
  <c r="Y12" i="10"/>
  <c r="BF12" i="10" s="1"/>
  <c r="AD3" i="10"/>
  <c r="BK3" i="10" s="1"/>
  <c r="BM3" i="10" s="1"/>
  <c r="AD5" i="11" l="1"/>
  <c r="BK5" i="11" s="1"/>
  <c r="X5" i="11"/>
  <c r="X52" i="11" s="1"/>
  <c r="C3" i="13" s="1"/>
  <c r="D3" i="13" s="1"/>
  <c r="E3" i="13" s="1"/>
  <c r="BQ39" i="11"/>
  <c r="BQ49" i="11"/>
  <c r="BQ47" i="11"/>
  <c r="BQ28" i="11"/>
  <c r="BQ23" i="11"/>
  <c r="BQ35" i="11"/>
  <c r="BQ37" i="11"/>
  <c r="BQ18" i="11"/>
  <c r="BQ34" i="11"/>
  <c r="AB33" i="11"/>
  <c r="BI33" i="11" s="1"/>
  <c r="Z33" i="11"/>
  <c r="BG33" i="11" s="1"/>
  <c r="AE33" i="11"/>
  <c r="BL33" i="11" s="1"/>
  <c r="AC33" i="11"/>
  <c r="BJ33" i="11" s="1"/>
  <c r="AH33" i="11"/>
  <c r="BO33" i="11" s="1"/>
  <c r="AA33" i="11"/>
  <c r="BH33" i="11" s="1"/>
  <c r="AD33" i="11"/>
  <c r="BK33" i="11" s="1"/>
  <c r="AI33" i="11"/>
  <c r="BP33" i="11" s="1"/>
  <c r="BR33" i="11" s="1"/>
  <c r="AF33" i="11"/>
  <c r="BM33" i="11" s="1"/>
  <c r="AG33" i="11"/>
  <c r="BN33" i="11" s="1"/>
  <c r="Z31" i="11"/>
  <c r="BG31" i="11" s="1"/>
  <c r="AE31" i="11"/>
  <c r="BL31" i="11" s="1"/>
  <c r="AE44" i="11"/>
  <c r="BL44" i="11" s="1"/>
  <c r="AC44" i="11"/>
  <c r="BJ44" i="11" s="1"/>
  <c r="AH44" i="11"/>
  <c r="BO44" i="11" s="1"/>
  <c r="AB44" i="11"/>
  <c r="BI44" i="11" s="1"/>
  <c r="Z44" i="11"/>
  <c r="BG44" i="11" s="1"/>
  <c r="AI44" i="11"/>
  <c r="BP44" i="11" s="1"/>
  <c r="BR44" i="11" s="1"/>
  <c r="AF44" i="11"/>
  <c r="BM44" i="11" s="1"/>
  <c r="AG44" i="11"/>
  <c r="BN44" i="11" s="1"/>
  <c r="AD44" i="11"/>
  <c r="BK44" i="11" s="1"/>
  <c r="AA44" i="11"/>
  <c r="BH44" i="11" s="1"/>
  <c r="AB7" i="11"/>
  <c r="Z7" i="11"/>
  <c r="AA7" i="11"/>
  <c r="BH7" i="11" s="1"/>
  <c r="AF7" i="11"/>
  <c r="AD7" i="11"/>
  <c r="AE7" i="11"/>
  <c r="AC7" i="11"/>
  <c r="AH7" i="11"/>
  <c r="BO7" i="11" s="1"/>
  <c r="AI7" i="11"/>
  <c r="AG7" i="11"/>
  <c r="AC10" i="11"/>
  <c r="AH10" i="11"/>
  <c r="AB10" i="11"/>
  <c r="AG10" i="11"/>
  <c r="AA10" i="11"/>
  <c r="AF10" i="11"/>
  <c r="Z10" i="11"/>
  <c r="AE10" i="11"/>
  <c r="BL10" i="11" s="1"/>
  <c r="AI10" i="11"/>
  <c r="AD10" i="11"/>
  <c r="AH31" i="11"/>
  <c r="BO31" i="11" s="1"/>
  <c r="Z32" i="11"/>
  <c r="BG32" i="11" s="1"/>
  <c r="AE32" i="11"/>
  <c r="BL32" i="11" s="1"/>
  <c r="AD32" i="11"/>
  <c r="BK32" i="11" s="1"/>
  <c r="AI32" i="11"/>
  <c r="BP32" i="11" s="1"/>
  <c r="BR32" i="11" s="1"/>
  <c r="AC32" i="11"/>
  <c r="BJ32" i="11" s="1"/>
  <c r="AH32" i="11"/>
  <c r="BO32" i="11" s="1"/>
  <c r="AB32" i="11"/>
  <c r="BI32" i="11" s="1"/>
  <c r="AG32" i="11"/>
  <c r="BN32" i="11" s="1"/>
  <c r="AA32" i="11"/>
  <c r="BH32" i="11" s="1"/>
  <c r="AF32" i="11"/>
  <c r="BM32" i="11" s="1"/>
  <c r="AC30" i="11"/>
  <c r="BJ30" i="11" s="1"/>
  <c r="AH30" i="11"/>
  <c r="BO30" i="11" s="1"/>
  <c r="AB30" i="11"/>
  <c r="BI30" i="11" s="1"/>
  <c r="AG30" i="11"/>
  <c r="BN30" i="11" s="1"/>
  <c r="AA30" i="11"/>
  <c r="BH30" i="11" s="1"/>
  <c r="AF30" i="11"/>
  <c r="BM30" i="11" s="1"/>
  <c r="Z30" i="11"/>
  <c r="BG30" i="11" s="1"/>
  <c r="AE30" i="11"/>
  <c r="BL30" i="11" s="1"/>
  <c r="AD30" i="11"/>
  <c r="BK30" i="11" s="1"/>
  <c r="AI30" i="11"/>
  <c r="BP30" i="11" s="1"/>
  <c r="BR30" i="11" s="1"/>
  <c r="AB11" i="11"/>
  <c r="Z11" i="11"/>
  <c r="BG11" i="11" s="1"/>
  <c r="AA11" i="11"/>
  <c r="AF11" i="11"/>
  <c r="AD11" i="11"/>
  <c r="AE11" i="11"/>
  <c r="AC11" i="11"/>
  <c r="AH11" i="11"/>
  <c r="AI11" i="11"/>
  <c r="AG11" i="11"/>
  <c r="AE48" i="11"/>
  <c r="BL48" i="11" s="1"/>
  <c r="AC48" i="11"/>
  <c r="BJ48" i="11" s="1"/>
  <c r="AH48" i="11"/>
  <c r="BO48" i="11" s="1"/>
  <c r="AF48" i="11"/>
  <c r="BM48" i="11" s="1"/>
  <c r="AA48" i="11"/>
  <c r="BH48" i="11" s="1"/>
  <c r="AG48" i="11"/>
  <c r="BN48" i="11" s="1"/>
  <c r="AI48" i="11"/>
  <c r="BP48" i="11" s="1"/>
  <c r="BR48" i="11" s="1"/>
  <c r="Z48" i="11"/>
  <c r="BG48" i="11" s="1"/>
  <c r="AB48" i="11"/>
  <c r="BI48" i="11" s="1"/>
  <c r="AD48" i="11"/>
  <c r="BK48" i="11" s="1"/>
  <c r="Z6" i="11"/>
  <c r="BG6" i="11" s="1"/>
  <c r="AE6" i="11"/>
  <c r="BL6" i="11" s="1"/>
  <c r="AD6" i="11"/>
  <c r="BK6" i="11" s="1"/>
  <c r="AI6" i="11"/>
  <c r="BP6" i="11" s="1"/>
  <c r="BR6" i="11" s="1"/>
  <c r="AC6" i="11"/>
  <c r="BJ6" i="11" s="1"/>
  <c r="AH6" i="11"/>
  <c r="BO6" i="11" s="1"/>
  <c r="AB6" i="11"/>
  <c r="BI6" i="11" s="1"/>
  <c r="AG6" i="11"/>
  <c r="BN6" i="11" s="1"/>
  <c r="AA6" i="11"/>
  <c r="BH6" i="11" s="1"/>
  <c r="AF6" i="11"/>
  <c r="BM6" i="11" s="1"/>
  <c r="AD31" i="11"/>
  <c r="BK31" i="11" s="1"/>
  <c r="AA31" i="11"/>
  <c r="BH31" i="11" s="1"/>
  <c r="AD26" i="11"/>
  <c r="AI26" i="11"/>
  <c r="AH26" i="11"/>
  <c r="AF26" i="11"/>
  <c r="AC26" i="11"/>
  <c r="AA26" i="11"/>
  <c r="BH26" i="11" s="1"/>
  <c r="AG26" i="11"/>
  <c r="AE26" i="11"/>
  <c r="AB26" i="11"/>
  <c r="Z26" i="11"/>
  <c r="BG26" i="11" s="1"/>
  <c r="AE50" i="11"/>
  <c r="BL50" i="11" s="1"/>
  <c r="AC50" i="11"/>
  <c r="BJ50" i="11" s="1"/>
  <c r="AH50" i="11"/>
  <c r="BO50" i="11" s="1"/>
  <c r="AI50" i="11"/>
  <c r="BP50" i="11" s="1"/>
  <c r="BR50" i="11" s="1"/>
  <c r="AG50" i="11"/>
  <c r="BN50" i="11" s="1"/>
  <c r="AB50" i="11"/>
  <c r="BI50" i="11" s="1"/>
  <c r="Z50" i="11"/>
  <c r="BG50" i="11" s="1"/>
  <c r="AA50" i="11"/>
  <c r="BH50" i="11" s="1"/>
  <c r="AF50" i="11"/>
  <c r="BM50" i="11" s="1"/>
  <c r="AD50" i="11"/>
  <c r="BK50" i="11" s="1"/>
  <c r="AC31" i="11"/>
  <c r="BJ31" i="11" s="1"/>
  <c r="AC22" i="11"/>
  <c r="BJ22" i="11" s="1"/>
  <c r="AH22" i="11"/>
  <c r="BO22" i="11" s="1"/>
  <c r="AB22" i="11"/>
  <c r="BI22" i="11" s="1"/>
  <c r="AG22" i="11"/>
  <c r="BN22" i="11" s="1"/>
  <c r="AA22" i="11"/>
  <c r="BH22" i="11" s="1"/>
  <c r="AF22" i="11"/>
  <c r="BM22" i="11" s="1"/>
  <c r="Z22" i="11"/>
  <c r="BG22" i="11" s="1"/>
  <c r="AE22" i="11"/>
  <c r="BL22" i="11" s="1"/>
  <c r="AD22" i="11"/>
  <c r="BK22" i="11" s="1"/>
  <c r="AI22" i="11"/>
  <c r="BP22" i="11" s="1"/>
  <c r="BR22" i="11" s="1"/>
  <c r="AB3" i="11"/>
  <c r="BI3" i="11" s="1"/>
  <c r="AA3" i="11"/>
  <c r="BH3" i="11" s="1"/>
  <c r="AC3" i="11"/>
  <c r="BJ3" i="11" s="1"/>
  <c r="AH3" i="11"/>
  <c r="BO3" i="11" s="1"/>
  <c r="AE3" i="11"/>
  <c r="BL3" i="11" s="1"/>
  <c r="AG3" i="11"/>
  <c r="BN3" i="11" s="1"/>
  <c r="AI3" i="11"/>
  <c r="BP3" i="11" s="1"/>
  <c r="BR3" i="11" s="1"/>
  <c r="E3" i="15" s="1"/>
  <c r="Z3" i="11"/>
  <c r="BG3" i="11" s="1"/>
  <c r="AD3" i="11"/>
  <c r="BK3" i="11" s="1"/>
  <c r="AF3" i="11"/>
  <c r="BM3" i="11" s="1"/>
  <c r="AC8" i="11"/>
  <c r="BJ8" i="11" s="1"/>
  <c r="AH8" i="11"/>
  <c r="BO8" i="11" s="1"/>
  <c r="AB8" i="11"/>
  <c r="BI8" i="11" s="1"/>
  <c r="AG8" i="11"/>
  <c r="BN8" i="11" s="1"/>
  <c r="AA8" i="11"/>
  <c r="BH8" i="11" s="1"/>
  <c r="AF8" i="11"/>
  <c r="BM8" i="11" s="1"/>
  <c r="Z8" i="11"/>
  <c r="BG8" i="11" s="1"/>
  <c r="AE8" i="11"/>
  <c r="BL8" i="11" s="1"/>
  <c r="AD8" i="11"/>
  <c r="BK8" i="11" s="1"/>
  <c r="AI8" i="11"/>
  <c r="BP8" i="11" s="1"/>
  <c r="BR8" i="11" s="1"/>
  <c r="AB29" i="11"/>
  <c r="BI29" i="11" s="1"/>
  <c r="Z29" i="11"/>
  <c r="BG29" i="11" s="1"/>
  <c r="AA29" i="11"/>
  <c r="BH29" i="11" s="1"/>
  <c r="AE29" i="11"/>
  <c r="BL29" i="11" s="1"/>
  <c r="AC29" i="11"/>
  <c r="BJ29" i="11" s="1"/>
  <c r="AH29" i="11"/>
  <c r="BO29" i="11" s="1"/>
  <c r="AF29" i="11"/>
  <c r="BM29" i="11" s="1"/>
  <c r="AG29" i="11"/>
  <c r="BN29" i="11" s="1"/>
  <c r="AD29" i="11"/>
  <c r="BK29" i="11" s="1"/>
  <c r="AI29" i="11"/>
  <c r="BP29" i="11" s="1"/>
  <c r="BR29" i="11" s="1"/>
  <c r="BQ36" i="11"/>
  <c r="BI10" i="11"/>
  <c r="BI26" i="11"/>
  <c r="AI5" i="11"/>
  <c r="BP5" i="11" s="1"/>
  <c r="BR5" i="11" s="1"/>
  <c r="E5" i="15" s="1"/>
  <c r="AE5" i="11"/>
  <c r="BL5" i="11" s="1"/>
  <c r="BI7" i="11"/>
  <c r="BG10" i="11"/>
  <c r="AF5" i="11"/>
  <c r="BM5" i="11" s="1"/>
  <c r="BG7" i="11"/>
  <c r="BK26" i="11"/>
  <c r="AA5" i="11"/>
  <c r="BH5" i="11" s="1"/>
  <c r="BH10" i="11"/>
  <c r="BP7" i="11"/>
  <c r="BR7" i="11" s="1"/>
  <c r="BJ26" i="11"/>
  <c r="AB5" i="11"/>
  <c r="BI5" i="11" s="1"/>
  <c r="BO26" i="11"/>
  <c r="BM10" i="11"/>
  <c r="BP26" i="11"/>
  <c r="BR26" i="11" s="1"/>
  <c r="BJ11" i="11"/>
  <c r="BM11" i="11"/>
  <c r="BI11" i="11"/>
  <c r="BH11" i="11"/>
  <c r="BP11" i="11"/>
  <c r="BR11" i="11" s="1"/>
  <c r="BO11" i="11"/>
  <c r="BN11" i="11"/>
  <c r="BL11" i="11"/>
  <c r="BK11" i="11"/>
  <c r="BM26" i="11"/>
  <c r="Z5" i="11"/>
  <c r="BG5" i="11" s="1"/>
  <c r="BL26" i="11"/>
  <c r="BK10" i="11"/>
  <c r="BN7" i="11"/>
  <c r="BO10" i="11"/>
  <c r="BL7" i="11"/>
  <c r="BN26" i="11"/>
  <c r="AC5" i="11"/>
  <c r="BJ5" i="11" s="1"/>
  <c r="BK7" i="11"/>
  <c r="AG5" i="11"/>
  <c r="BN5" i="11" s="1"/>
  <c r="BQ19" i="11"/>
  <c r="BN10" i="11"/>
  <c r="BJ7" i="11"/>
  <c r="AH5" i="11"/>
  <c r="BO5" i="11" s="1"/>
  <c r="BM7" i="11"/>
  <c r="BJ10" i="11"/>
  <c r="BP10" i="11"/>
  <c r="BR10" i="11" s="1"/>
  <c r="BQ20" i="11"/>
  <c r="BQ27" i="11"/>
  <c r="BQ25" i="11"/>
  <c r="BQ38" i="11"/>
  <c r="BQ12" i="11"/>
  <c r="BQ17" i="11"/>
  <c r="BQ4" i="11"/>
  <c r="BQ24" i="11"/>
  <c r="BQ51" i="11"/>
  <c r="BQ9" i="11"/>
  <c r="BQ13" i="11"/>
  <c r="BQ42" i="11"/>
  <c r="BQ45" i="11"/>
  <c r="BQ15" i="11"/>
  <c r="BQ16" i="11"/>
  <c r="BQ46" i="11"/>
  <c r="BQ40" i="11"/>
  <c r="BQ21" i="11"/>
  <c r="BL47" i="10"/>
  <c r="BL43" i="10"/>
  <c r="BL45" i="10"/>
  <c r="BL30" i="10"/>
  <c r="BL12" i="10"/>
  <c r="BL27" i="10"/>
  <c r="BL38" i="10"/>
  <c r="BL3" i="10"/>
  <c r="BL22" i="10"/>
  <c r="BL15" i="10"/>
  <c r="BL40" i="10"/>
  <c r="BQ3" i="11" l="1"/>
  <c r="D3" i="15" s="1"/>
  <c r="BQ30" i="11"/>
  <c r="BQ32" i="11"/>
  <c r="BQ33" i="11"/>
  <c r="BQ29" i="11"/>
  <c r="BQ50" i="11"/>
  <c r="BQ6" i="11"/>
  <c r="BQ31" i="11"/>
  <c r="BQ48" i="11"/>
  <c r="BQ8" i="11"/>
  <c r="BQ22" i="11"/>
  <c r="BQ44" i="11"/>
  <c r="BQ5" i="11"/>
  <c r="D5" i="15" s="1"/>
  <c r="BQ11" i="11"/>
  <c r="BQ10" i="11"/>
  <c r="BQ26" i="11"/>
  <c r="BQ7" i="11"/>
  <c r="R51" i="8"/>
  <c r="Q51" i="8"/>
  <c r="P51" i="8"/>
  <c r="O51" i="8" s="1"/>
  <c r="M51" i="8"/>
  <c r="L51" i="8"/>
  <c r="S50" i="8"/>
  <c r="R50" i="8"/>
  <c r="Q50" i="8"/>
  <c r="P50" i="8"/>
  <c r="O50" i="8" s="1"/>
  <c r="N50" i="8"/>
  <c r="M50" i="8"/>
  <c r="L50" i="8"/>
  <c r="R49" i="8"/>
  <c r="Q49" i="8"/>
  <c r="P49" i="8"/>
  <c r="O49" i="8" s="1"/>
  <c r="N49" i="8"/>
  <c r="M49" i="8"/>
  <c r="L49" i="8"/>
  <c r="S48" i="8"/>
  <c r="R48" i="8"/>
  <c r="Q48" i="8"/>
  <c r="P48" i="8"/>
  <c r="T48" i="8" s="1"/>
  <c r="M48" i="8"/>
  <c r="L48" i="8"/>
  <c r="S47" i="8"/>
  <c r="R47" i="8"/>
  <c r="Q47" i="8"/>
  <c r="P47" i="8"/>
  <c r="O47" i="8" s="1"/>
  <c r="N47" i="8"/>
  <c r="BA47" i="8" s="1"/>
  <c r="M47" i="8"/>
  <c r="BB47" i="8" s="1"/>
  <c r="BD47" i="8" s="1"/>
  <c r="L47" i="8"/>
  <c r="S46" i="8"/>
  <c r="R46" i="8"/>
  <c r="Q46" i="8"/>
  <c r="P46" i="8"/>
  <c r="T46" i="8" s="1"/>
  <c r="M46" i="8"/>
  <c r="L46" i="8"/>
  <c r="S45" i="8"/>
  <c r="R45" i="8"/>
  <c r="Q45" i="8"/>
  <c r="P45" i="8"/>
  <c r="O45" i="8" s="1"/>
  <c r="N45" i="8"/>
  <c r="BA45" i="8" s="1"/>
  <c r="M45" i="8"/>
  <c r="BB45" i="8" s="1"/>
  <c r="BD45" i="8" s="1"/>
  <c r="L45" i="8"/>
  <c r="S44" i="8"/>
  <c r="R44" i="8"/>
  <c r="Q44" i="8"/>
  <c r="P44" i="8"/>
  <c r="T44" i="8" s="1"/>
  <c r="M44" i="8"/>
  <c r="L44" i="8"/>
  <c r="S43" i="8"/>
  <c r="R43" i="8"/>
  <c r="Q43" i="8"/>
  <c r="P43" i="8"/>
  <c r="O43" i="8" s="1"/>
  <c r="N43" i="8"/>
  <c r="M43" i="8"/>
  <c r="L43" i="8"/>
  <c r="S42" i="8"/>
  <c r="R42" i="8"/>
  <c r="Q42" i="8"/>
  <c r="P42" i="8"/>
  <c r="T42" i="8" s="1"/>
  <c r="M42" i="8"/>
  <c r="L42" i="8"/>
  <c r="S41" i="8"/>
  <c r="R41" i="8"/>
  <c r="Q41" i="8"/>
  <c r="U41" i="8" s="1"/>
  <c r="P41" i="8"/>
  <c r="L41" i="8"/>
  <c r="S40" i="8"/>
  <c r="R40" i="8"/>
  <c r="Q40" i="8"/>
  <c r="P40" i="8"/>
  <c r="N40" i="8" s="1"/>
  <c r="M40" i="8"/>
  <c r="L40" i="8"/>
  <c r="S39" i="8"/>
  <c r="R39" i="8"/>
  <c r="Q39" i="8"/>
  <c r="P39" i="8"/>
  <c r="T39" i="8" s="1"/>
  <c r="O39" i="8"/>
  <c r="N39" i="8"/>
  <c r="BB39" i="8" s="1"/>
  <c r="BD39" i="8" s="1"/>
  <c r="M39" i="8"/>
  <c r="AY39" i="8" s="1"/>
  <c r="L39" i="8"/>
  <c r="S38" i="8"/>
  <c r="R38" i="8"/>
  <c r="Q38" i="8"/>
  <c r="P38" i="8"/>
  <c r="N38" i="8" s="1"/>
  <c r="M38" i="8"/>
  <c r="L38" i="8"/>
  <c r="S37" i="8"/>
  <c r="R37" i="8"/>
  <c r="Q37" i="8"/>
  <c r="AW37" i="8" s="1"/>
  <c r="P37" i="8"/>
  <c r="T37" i="8" s="1"/>
  <c r="O37" i="8"/>
  <c r="N37" i="8"/>
  <c r="M37" i="8"/>
  <c r="AY37" i="8" s="1"/>
  <c r="L37" i="8"/>
  <c r="R36" i="8"/>
  <c r="Q36" i="8"/>
  <c r="P36" i="8"/>
  <c r="O36" i="8"/>
  <c r="N36" i="8"/>
  <c r="AY36" i="8" s="1"/>
  <c r="M36" i="8"/>
  <c r="L36" i="8"/>
  <c r="S35" i="8"/>
  <c r="R35" i="8"/>
  <c r="Q35" i="8"/>
  <c r="P35" i="8"/>
  <c r="M35" i="8"/>
  <c r="L35" i="8"/>
  <c r="S34" i="8"/>
  <c r="R34" i="8"/>
  <c r="Q34" i="8"/>
  <c r="P34" i="8"/>
  <c r="T34" i="8" s="1"/>
  <c r="O34" i="8"/>
  <c r="N34" i="8"/>
  <c r="M34" i="8"/>
  <c r="L34" i="8"/>
  <c r="S33" i="8"/>
  <c r="R33" i="8"/>
  <c r="Q33" i="8"/>
  <c r="P33" i="8"/>
  <c r="M33" i="8"/>
  <c r="L33" i="8"/>
  <c r="S32" i="8"/>
  <c r="R32" i="8"/>
  <c r="Q32" i="8"/>
  <c r="P32" i="8"/>
  <c r="T32" i="8" s="1"/>
  <c r="O32" i="8"/>
  <c r="N32" i="8"/>
  <c r="M32" i="8"/>
  <c r="L32" i="8"/>
  <c r="S31" i="8"/>
  <c r="R31" i="8"/>
  <c r="Q31" i="8"/>
  <c r="P31" i="8"/>
  <c r="M31" i="8"/>
  <c r="L31" i="8"/>
  <c r="S30" i="8"/>
  <c r="R30" i="8"/>
  <c r="Q30" i="8"/>
  <c r="P30" i="8"/>
  <c r="N30" i="8" s="1"/>
  <c r="M30" i="8"/>
  <c r="L30" i="8"/>
  <c r="AT29" i="8"/>
  <c r="S29" i="8"/>
  <c r="R29" i="8"/>
  <c r="Q29" i="8"/>
  <c r="P29" i="8"/>
  <c r="T29" i="8" s="1"/>
  <c r="O29" i="8"/>
  <c r="BB29" i="8" s="1"/>
  <c r="BD29" i="8" s="1"/>
  <c r="N29" i="8"/>
  <c r="M29" i="8"/>
  <c r="L29" i="8"/>
  <c r="R28" i="8"/>
  <c r="Q28" i="8"/>
  <c r="P28" i="8"/>
  <c r="O28" i="8"/>
  <c r="U28" i="8" s="1"/>
  <c r="N28" i="8"/>
  <c r="M28" i="8"/>
  <c r="L28" i="8"/>
  <c r="S27" i="8"/>
  <c r="R27" i="8"/>
  <c r="Q27" i="8"/>
  <c r="P27" i="8"/>
  <c r="N27" i="8" s="1"/>
  <c r="M27" i="8"/>
  <c r="L27" i="8"/>
  <c r="AT26" i="8"/>
  <c r="S26" i="8"/>
  <c r="R26" i="8"/>
  <c r="Q26" i="8"/>
  <c r="P26" i="8"/>
  <c r="T26" i="8" s="1"/>
  <c r="O26" i="8"/>
  <c r="N26" i="8"/>
  <c r="M26" i="8"/>
  <c r="L26" i="8"/>
  <c r="S25" i="8"/>
  <c r="R25" i="8"/>
  <c r="Q25" i="8"/>
  <c r="P25" i="8"/>
  <c r="M25" i="8"/>
  <c r="L25" i="8"/>
  <c r="S24" i="8"/>
  <c r="R24" i="8"/>
  <c r="Q24" i="8"/>
  <c r="P24" i="8"/>
  <c r="T24" i="8" s="1"/>
  <c r="O24" i="8"/>
  <c r="N24" i="8"/>
  <c r="M24" i="8"/>
  <c r="L24" i="8"/>
  <c r="S23" i="8"/>
  <c r="R23" i="8"/>
  <c r="Q23" i="8"/>
  <c r="P23" i="8"/>
  <c r="M23" i="8"/>
  <c r="L23" i="8"/>
  <c r="S22" i="8"/>
  <c r="R22" i="8"/>
  <c r="Q22" i="8"/>
  <c r="AX22" i="8" s="1"/>
  <c r="P22" i="8"/>
  <c r="T22" i="8" s="1"/>
  <c r="O22" i="8"/>
  <c r="N22" i="8"/>
  <c r="M22" i="8"/>
  <c r="L22" i="8"/>
  <c r="S21" i="8"/>
  <c r="R21" i="8"/>
  <c r="Q21" i="8"/>
  <c r="P21" i="8"/>
  <c r="M21" i="8"/>
  <c r="L21" i="8"/>
  <c r="S20" i="8"/>
  <c r="R20" i="8"/>
  <c r="Q20" i="8"/>
  <c r="P20" i="8"/>
  <c r="T20" i="8" s="1"/>
  <c r="O20" i="8"/>
  <c r="AX20" i="8" s="1"/>
  <c r="N20" i="8"/>
  <c r="M20" i="8"/>
  <c r="L20" i="8"/>
  <c r="AV19" i="8"/>
  <c r="AU19" i="8"/>
  <c r="R19" i="8"/>
  <c r="Q19" i="8"/>
  <c r="P19" i="8"/>
  <c r="O19" i="8"/>
  <c r="N19" i="8"/>
  <c r="M19" i="8"/>
  <c r="BB19" i="8" s="1"/>
  <c r="BD19" i="8" s="1"/>
  <c r="L19" i="8"/>
  <c r="BA18" i="8"/>
  <c r="R18" i="8"/>
  <c r="Q18" i="8"/>
  <c r="P18" i="8"/>
  <c r="O18" i="8"/>
  <c r="N18" i="8"/>
  <c r="AV18" i="8" s="1"/>
  <c r="M18" i="8"/>
  <c r="L18" i="8"/>
  <c r="S17" i="8"/>
  <c r="R17" i="8"/>
  <c r="Q17" i="8"/>
  <c r="P17" i="8"/>
  <c r="O17" i="8" s="1"/>
  <c r="M17" i="8"/>
  <c r="L17" i="8"/>
  <c r="S16" i="8"/>
  <c r="R16" i="8"/>
  <c r="Q16" i="8"/>
  <c r="AY16" i="8" s="1"/>
  <c r="P16" i="8"/>
  <c r="T16" i="8" s="1"/>
  <c r="O16" i="8"/>
  <c r="N16" i="8"/>
  <c r="M16" i="8"/>
  <c r="L16" i="8"/>
  <c r="S15" i="8"/>
  <c r="R15" i="8"/>
  <c r="Q15" i="8"/>
  <c r="P15" i="8"/>
  <c r="O15" i="8" s="1"/>
  <c r="M15" i="8"/>
  <c r="L15" i="8"/>
  <c r="S14" i="8"/>
  <c r="R14" i="8"/>
  <c r="Q14" i="8"/>
  <c r="P14" i="8"/>
  <c r="L14" i="8"/>
  <c r="R13" i="8"/>
  <c r="Q13" i="8"/>
  <c r="P13" i="8"/>
  <c r="M13" i="8"/>
  <c r="L13" i="8"/>
  <c r="AT12" i="8"/>
  <c r="S12" i="8"/>
  <c r="R12" i="8"/>
  <c r="Q12" i="8"/>
  <c r="P12" i="8"/>
  <c r="T12" i="8" s="1"/>
  <c r="O12" i="8"/>
  <c r="N12" i="8"/>
  <c r="BB12" i="8" s="1"/>
  <c r="BD12" i="8" s="1"/>
  <c r="M12" i="8"/>
  <c r="L12" i="8"/>
  <c r="S11" i="8"/>
  <c r="R11" i="8"/>
  <c r="Q11" i="8"/>
  <c r="P11" i="8"/>
  <c r="T11" i="8" s="1"/>
  <c r="M11" i="8"/>
  <c r="L11" i="8"/>
  <c r="S10" i="8"/>
  <c r="R10" i="8"/>
  <c r="Q10" i="8"/>
  <c r="P10" i="8"/>
  <c r="T10" i="8" s="1"/>
  <c r="O10" i="8"/>
  <c r="N10" i="8"/>
  <c r="M10" i="8"/>
  <c r="L10" i="8"/>
  <c r="S9" i="8"/>
  <c r="R9" i="8"/>
  <c r="Q9" i="8"/>
  <c r="P9" i="8"/>
  <c r="T9" i="8" s="1"/>
  <c r="M9" i="8"/>
  <c r="L9" i="8"/>
  <c r="S8" i="8"/>
  <c r="R8" i="8"/>
  <c r="Q8" i="8"/>
  <c r="P8" i="8"/>
  <c r="T8" i="8" s="1"/>
  <c r="O8" i="8"/>
  <c r="N8" i="8"/>
  <c r="M8" i="8"/>
  <c r="L8" i="8"/>
  <c r="S7" i="8"/>
  <c r="R7" i="8"/>
  <c r="Q7" i="8"/>
  <c r="P7" i="8"/>
  <c r="T7" i="8" s="1"/>
  <c r="M7" i="8"/>
  <c r="L7" i="8"/>
  <c r="S6" i="8"/>
  <c r="R6" i="8"/>
  <c r="Q6" i="8"/>
  <c r="P6" i="8"/>
  <c r="T6" i="8" s="1"/>
  <c r="O6" i="8"/>
  <c r="N6" i="8"/>
  <c r="M6" i="8"/>
  <c r="L6" i="8"/>
  <c r="S5" i="8"/>
  <c r="R5" i="8"/>
  <c r="Q5" i="8"/>
  <c r="P5" i="8"/>
  <c r="O5" i="8" s="1"/>
  <c r="M5" i="8"/>
  <c r="L5" i="8"/>
  <c r="S4" i="8"/>
  <c r="R4" i="8"/>
  <c r="Q4" i="8"/>
  <c r="P4" i="8"/>
  <c r="T4" i="8" s="1"/>
  <c r="O4" i="8"/>
  <c r="M4" i="8"/>
  <c r="L4" i="8"/>
  <c r="S3" i="8"/>
  <c r="R3" i="8"/>
  <c r="Q3" i="8"/>
  <c r="P3" i="8"/>
  <c r="O3" i="8" s="1"/>
  <c r="M3" i="8"/>
  <c r="L3" i="8"/>
  <c r="BB50" i="8" l="1"/>
  <c r="BD50" i="8" s="1"/>
  <c r="BA50" i="8"/>
  <c r="BB41" i="8"/>
  <c r="BD41" i="8" s="1"/>
  <c r="BA41" i="8"/>
  <c r="AS37" i="8"/>
  <c r="AX32" i="8"/>
  <c r="AX34" i="8"/>
  <c r="BB22" i="8"/>
  <c r="BD22" i="8" s="1"/>
  <c r="AX24" i="8"/>
  <c r="BB26" i="8"/>
  <c r="BD26" i="8" s="1"/>
  <c r="AT10" i="8"/>
  <c r="AT16" i="8"/>
  <c r="AX12" i="8"/>
  <c r="AU6" i="8"/>
  <c r="AY6" i="8"/>
  <c r="AW6" i="8"/>
  <c r="AY8" i="8"/>
  <c r="AU8" i="8"/>
  <c r="AW8" i="8"/>
  <c r="AX14" i="8"/>
  <c r="AS14" i="8"/>
  <c r="AU14" i="8"/>
  <c r="T3" i="8"/>
  <c r="AS6" i="8"/>
  <c r="BA6" i="8"/>
  <c r="AS8" i="8"/>
  <c r="BA8" i="8"/>
  <c r="AZ10" i="8"/>
  <c r="AX10" i="8"/>
  <c r="AT14" i="8"/>
  <c r="L53" i="8"/>
  <c r="U3" i="8"/>
  <c r="N4" i="8"/>
  <c r="AZ5" i="8"/>
  <c r="AZ6" i="8"/>
  <c r="AT6" i="8"/>
  <c r="BB6" i="8"/>
  <c r="BD6" i="8" s="1"/>
  <c r="U7" i="8"/>
  <c r="AZ8" i="8"/>
  <c r="AT8" i="8"/>
  <c r="BB8" i="8"/>
  <c r="BD8" i="8" s="1"/>
  <c r="BA10" i="8"/>
  <c r="BB10" i="8"/>
  <c r="BD10" i="8" s="1"/>
  <c r="N13" i="8"/>
  <c r="O13" i="8"/>
  <c r="AY14" i="8"/>
  <c r="AX16" i="8"/>
  <c r="AS16" i="8"/>
  <c r="BB16" i="8"/>
  <c r="BD16" i="8" s="1"/>
  <c r="AW16" i="8"/>
  <c r="BA16" i="8"/>
  <c r="AU16" i="8"/>
  <c r="BB24" i="8"/>
  <c r="BD24" i="8" s="1"/>
  <c r="N3" i="8"/>
  <c r="AS3" i="8" s="1"/>
  <c r="AU3" i="8"/>
  <c r="N5" i="8"/>
  <c r="AU5" i="8" s="1"/>
  <c r="AX6" i="8"/>
  <c r="BB7" i="8"/>
  <c r="BD7" i="8" s="1"/>
  <c r="AW7" i="8"/>
  <c r="AX8" i="8"/>
  <c r="AU11" i="8"/>
  <c r="BA11" i="8"/>
  <c r="BB20" i="8"/>
  <c r="BD20" i="8" s="1"/>
  <c r="BB5" i="8"/>
  <c r="BD5" i="8" s="1"/>
  <c r="AX5" i="8"/>
  <c r="AT5" i="8"/>
  <c r="AW5" i="8"/>
  <c r="BA5" i="8"/>
  <c r="AS5" i="8"/>
  <c r="AZ28" i="8"/>
  <c r="AV28" i="8"/>
  <c r="AV3" i="8"/>
  <c r="AZ4" i="8"/>
  <c r="T5" i="8"/>
  <c r="O7" i="8"/>
  <c r="N7" i="8"/>
  <c r="BA7" i="8" s="1"/>
  <c r="O9" i="8"/>
  <c r="N9" i="8"/>
  <c r="AX9" i="8" s="1"/>
  <c r="BA14" i="8"/>
  <c r="AZ18" i="8"/>
  <c r="AU18" i="8"/>
  <c r="AY18" i="8"/>
  <c r="AS18" i="8"/>
  <c r="AW18" i="8"/>
  <c r="U18" i="8"/>
  <c r="BB23" i="8"/>
  <c r="BD23" i="8" s="1"/>
  <c r="AZ23" i="8"/>
  <c r="AU10" i="8"/>
  <c r="AY10" i="8"/>
  <c r="N11" i="8"/>
  <c r="AU12" i="8"/>
  <c r="AZ12" i="8"/>
  <c r="AS17" i="8"/>
  <c r="BA19" i="8"/>
  <c r="AW19" i="8"/>
  <c r="AS19" i="8"/>
  <c r="AY19" i="8"/>
  <c r="AS20" i="8"/>
  <c r="BA20" i="8"/>
  <c r="N21" i="8"/>
  <c r="AS21" i="8" s="1"/>
  <c r="O21" i="8"/>
  <c r="T21" i="8"/>
  <c r="AS22" i="8"/>
  <c r="BA22" i="8"/>
  <c r="N23" i="8"/>
  <c r="AV23" i="8" s="1"/>
  <c r="O23" i="8"/>
  <c r="T23" i="8"/>
  <c r="AS24" i="8"/>
  <c r="BA24" i="8"/>
  <c r="N25" i="8"/>
  <c r="AS25" i="8" s="1"/>
  <c r="O25" i="8"/>
  <c r="T25" i="8"/>
  <c r="AZ26" i="8"/>
  <c r="AX26" i="8"/>
  <c r="AZ29" i="8"/>
  <c r="AX29" i="8"/>
  <c r="U4" i="8"/>
  <c r="AV4" i="8"/>
  <c r="U6" i="8"/>
  <c r="AV6" i="8"/>
  <c r="U8" i="8"/>
  <c r="AV8" i="8"/>
  <c r="U10" i="8"/>
  <c r="AV10" i="8"/>
  <c r="O11" i="8"/>
  <c r="AY12" i="8"/>
  <c r="U12" i="8"/>
  <c r="AV12" i="8"/>
  <c r="BA12" i="8"/>
  <c r="AY13" i="8"/>
  <c r="AU13" i="8"/>
  <c r="AV13" i="8"/>
  <c r="BA13" i="8"/>
  <c r="AZ14" i="8"/>
  <c r="AV14" i="8"/>
  <c r="U14" i="8"/>
  <c r="T14" i="8"/>
  <c r="AW14" i="8"/>
  <c r="BB14" i="8"/>
  <c r="BD14" i="8" s="1"/>
  <c r="N15" i="8"/>
  <c r="AX15" i="8" s="1"/>
  <c r="N17" i="8"/>
  <c r="BB17" i="8" s="1"/>
  <c r="BD17" i="8" s="1"/>
  <c r="AU17" i="8"/>
  <c r="U19" i="8"/>
  <c r="AZ19" i="8"/>
  <c r="AZ20" i="8"/>
  <c r="AT20" i="8"/>
  <c r="AZ22" i="8"/>
  <c r="AT22" i="8"/>
  <c r="AZ24" i="8"/>
  <c r="AT24" i="8"/>
  <c r="AY26" i="8"/>
  <c r="BB28" i="8"/>
  <c r="BD28" i="8" s="1"/>
  <c r="AY29" i="8"/>
  <c r="AS10" i="8"/>
  <c r="AW10" i="8"/>
  <c r="AS12" i="8"/>
  <c r="AW12" i="8"/>
  <c r="T15" i="8"/>
  <c r="AZ16" i="8"/>
  <c r="T17" i="8"/>
  <c r="BB18" i="8"/>
  <c r="BD18" i="8" s="1"/>
  <c r="AY20" i="8"/>
  <c r="AU20" i="8"/>
  <c r="AW20" i="8"/>
  <c r="AY22" i="8"/>
  <c r="AU22" i="8"/>
  <c r="AW22" i="8"/>
  <c r="AY24" i="8"/>
  <c r="AU24" i="8"/>
  <c r="AW24" i="8"/>
  <c r="BA28" i="8"/>
  <c r="U16" i="8"/>
  <c r="AV16" i="8"/>
  <c r="AT18" i="8"/>
  <c r="AX18" i="8"/>
  <c r="AT19" i="8"/>
  <c r="AX19" i="8"/>
  <c r="U20" i="8"/>
  <c r="AV20" i="8"/>
  <c r="U22" i="8"/>
  <c r="AV22" i="8"/>
  <c r="U24" i="8"/>
  <c r="AV24" i="8"/>
  <c r="U26" i="8"/>
  <c r="AV26" i="8"/>
  <c r="O27" i="8"/>
  <c r="AY27" i="8" s="1"/>
  <c r="AT28" i="8"/>
  <c r="AX28" i="8"/>
  <c r="U29" i="8"/>
  <c r="AV29" i="8"/>
  <c r="O30" i="8"/>
  <c r="AY30" i="8" s="1"/>
  <c r="N31" i="8"/>
  <c r="AY31" i="8" s="1"/>
  <c r="O31" i="8"/>
  <c r="T31" i="8"/>
  <c r="AS32" i="8"/>
  <c r="BA32" i="8"/>
  <c r="N33" i="8"/>
  <c r="O33" i="8"/>
  <c r="T33" i="8"/>
  <c r="AS34" i="8"/>
  <c r="BA34" i="8"/>
  <c r="N35" i="8"/>
  <c r="O35" i="8"/>
  <c r="T35" i="8"/>
  <c r="BB37" i="8"/>
  <c r="BD37" i="8" s="1"/>
  <c r="AX37" i="8"/>
  <c r="AT37" i="8"/>
  <c r="BA37" i="8"/>
  <c r="BB43" i="8"/>
  <c r="BD43" i="8" s="1"/>
  <c r="AY49" i="8"/>
  <c r="BB51" i="8"/>
  <c r="BD51" i="8" s="1"/>
  <c r="AS26" i="8"/>
  <c r="AW26" i="8"/>
  <c r="BA26" i="8"/>
  <c r="T27" i="8"/>
  <c r="AU28" i="8"/>
  <c r="AY28" i="8"/>
  <c r="AS29" i="8"/>
  <c r="AW29" i="8"/>
  <c r="BA29" i="8"/>
  <c r="T30" i="8"/>
  <c r="AY32" i="8"/>
  <c r="AT32" i="8"/>
  <c r="BB32" i="8"/>
  <c r="BD32" i="8" s="1"/>
  <c r="AY34" i="8"/>
  <c r="AT34" i="8"/>
  <c r="BB34" i="8"/>
  <c r="BD34" i="8" s="1"/>
  <c r="BA36" i="8"/>
  <c r="BA43" i="8"/>
  <c r="AZ48" i="8"/>
  <c r="AW32" i="8"/>
  <c r="AW34" i="8"/>
  <c r="AZ36" i="8"/>
  <c r="AV36" i="8"/>
  <c r="U36" i="8"/>
  <c r="AU38" i="8"/>
  <c r="AU26" i="8"/>
  <c r="AS28" i="8"/>
  <c r="AW28" i="8"/>
  <c r="AU29" i="8"/>
  <c r="AS31" i="8"/>
  <c r="AV31" i="8"/>
  <c r="BA33" i="8"/>
  <c r="AW33" i="8"/>
  <c r="AS33" i="8"/>
  <c r="BB33" i="8"/>
  <c r="BD33" i="8" s="1"/>
  <c r="AX33" i="8"/>
  <c r="AT33" i="8"/>
  <c r="AV33" i="8"/>
  <c r="BA35" i="8"/>
  <c r="AW35" i="8"/>
  <c r="AS35" i="8"/>
  <c r="AZ35" i="8"/>
  <c r="AV35" i="8"/>
  <c r="U35" i="8"/>
  <c r="BB35" i="8"/>
  <c r="BD35" i="8" s="1"/>
  <c r="AX35" i="8"/>
  <c r="AT35" i="8"/>
  <c r="AU36" i="8"/>
  <c r="AZ49" i="8"/>
  <c r="U32" i="8"/>
  <c r="AV32" i="8"/>
  <c r="AZ32" i="8"/>
  <c r="U34" i="8"/>
  <c r="AV34" i="8"/>
  <c r="AZ34" i="8"/>
  <c r="AT36" i="8"/>
  <c r="AX36" i="8"/>
  <c r="BB36" i="8"/>
  <c r="BD36" i="8" s="1"/>
  <c r="U37" i="8"/>
  <c r="AV37" i="8"/>
  <c r="AZ37" i="8"/>
  <c r="O38" i="8"/>
  <c r="BA38" i="8" s="1"/>
  <c r="AX38" i="8"/>
  <c r="BB38" i="8"/>
  <c r="BD38" i="8" s="1"/>
  <c r="U39" i="8"/>
  <c r="AV39" i="8"/>
  <c r="AZ39" i="8"/>
  <c r="O40" i="8"/>
  <c r="BA40" i="8" s="1"/>
  <c r="T41" i="8"/>
  <c r="AU41" i="8"/>
  <c r="AY41" i="8"/>
  <c r="N42" i="8"/>
  <c r="AZ42" i="8" s="1"/>
  <c r="T43" i="8"/>
  <c r="AU43" i="8"/>
  <c r="AY43" i="8"/>
  <c r="N44" i="8"/>
  <c r="T45" i="8"/>
  <c r="AU45" i="8"/>
  <c r="AY45" i="8"/>
  <c r="N46" i="8"/>
  <c r="T47" i="8"/>
  <c r="AU47" i="8"/>
  <c r="AY47" i="8"/>
  <c r="N48" i="8"/>
  <c r="AS49" i="8"/>
  <c r="AW49" i="8"/>
  <c r="BA49" i="8"/>
  <c r="T50" i="8"/>
  <c r="AU50" i="8"/>
  <c r="AY50" i="8"/>
  <c r="N51" i="8"/>
  <c r="AU51" i="8"/>
  <c r="AY51" i="8"/>
  <c r="T38" i="8"/>
  <c r="AS39" i="8"/>
  <c r="AW39" i="8"/>
  <c r="BA39" i="8"/>
  <c r="T40" i="8"/>
  <c r="AV41" i="8"/>
  <c r="AZ41" i="8"/>
  <c r="O42" i="8"/>
  <c r="U43" i="8"/>
  <c r="AV43" i="8"/>
  <c r="AZ43" i="8"/>
  <c r="O44" i="8"/>
  <c r="U45" i="8"/>
  <c r="AV45" i="8"/>
  <c r="AZ45" i="8"/>
  <c r="O46" i="8"/>
  <c r="U47" i="8"/>
  <c r="AV47" i="8"/>
  <c r="AZ47" i="8"/>
  <c r="O48" i="8"/>
  <c r="AT49" i="8"/>
  <c r="AX49" i="8"/>
  <c r="BB49" i="8"/>
  <c r="BD49" i="8" s="1"/>
  <c r="U50" i="8"/>
  <c r="AV50" i="8"/>
  <c r="AZ50" i="8"/>
  <c r="U51" i="8"/>
  <c r="AV51" i="8"/>
  <c r="AZ51" i="8"/>
  <c r="U38" i="8"/>
  <c r="AV38" i="8"/>
  <c r="AZ38" i="8"/>
  <c r="AT39" i="8"/>
  <c r="AX39" i="8"/>
  <c r="AS41" i="8"/>
  <c r="AW41" i="8"/>
  <c r="AS43" i="8"/>
  <c r="AW43" i="8"/>
  <c r="AS45" i="8"/>
  <c r="BC45" i="8" s="1"/>
  <c r="AW45" i="8"/>
  <c r="AS47" i="8"/>
  <c r="AW47" i="8"/>
  <c r="AU49" i="8"/>
  <c r="AS50" i="8"/>
  <c r="AW50" i="8"/>
  <c r="BA51" i="8"/>
  <c r="AU32" i="8"/>
  <c r="AU34" i="8"/>
  <c r="AS36" i="8"/>
  <c r="AW36" i="8"/>
  <c r="AU37" i="8"/>
  <c r="AS38" i="8"/>
  <c r="AW38" i="8"/>
  <c r="AU39" i="8"/>
  <c r="AS40" i="8"/>
  <c r="AT41" i="8"/>
  <c r="AX41" i="8"/>
  <c r="U42" i="8"/>
  <c r="AV42" i="8"/>
  <c r="AT43" i="8"/>
  <c r="AX43" i="8"/>
  <c r="U44" i="8"/>
  <c r="AV44" i="8"/>
  <c r="AT45" i="8"/>
  <c r="AX45" i="8"/>
  <c r="U46" i="8"/>
  <c r="AV46" i="8"/>
  <c r="AT47" i="8"/>
  <c r="AX47" i="8"/>
  <c r="U48" i="8"/>
  <c r="AV48" i="8"/>
  <c r="U49" i="8"/>
  <c r="AV49" i="8"/>
  <c r="AT50" i="8"/>
  <c r="AX50" i="8"/>
  <c r="AT51" i="8"/>
  <c r="AX51" i="8"/>
  <c r="BC41" i="8" l="1"/>
  <c r="BC37" i="8"/>
  <c r="BC12" i="8"/>
  <c r="AW40" i="8"/>
  <c r="BC50" i="8"/>
  <c r="U40" i="8"/>
  <c r="AT40" i="8"/>
  <c r="BB31" i="8"/>
  <c r="BD31" i="8" s="1"/>
  <c r="BC26" i="8"/>
  <c r="AU33" i="8"/>
  <c r="AZ33" i="8"/>
  <c r="U33" i="8"/>
  <c r="AZ17" i="8"/>
  <c r="AU15" i="8"/>
  <c r="AY17" i="8"/>
  <c r="U11" i="8"/>
  <c r="AZ11" i="8"/>
  <c r="U23" i="8"/>
  <c r="AX23" i="8"/>
  <c r="BA23" i="8"/>
  <c r="BC18" i="8"/>
  <c r="AY21" i="8"/>
  <c r="AT21" i="8"/>
  <c r="AW21" i="8"/>
  <c r="AW11" i="8"/>
  <c r="BB11" i="8"/>
  <c r="BD11" i="8" s="1"/>
  <c r="AS9" i="8"/>
  <c r="AS7" i="8"/>
  <c r="AX7" i="8"/>
  <c r="AZ3" i="8"/>
  <c r="AY33" i="8"/>
  <c r="BB30" i="8"/>
  <c r="BD30" i="8" s="1"/>
  <c r="AX30" i="8"/>
  <c r="U27" i="8"/>
  <c r="AX27" i="8"/>
  <c r="AS27" i="8"/>
  <c r="U25" i="8"/>
  <c r="AX25" i="8"/>
  <c r="BA25" i="8"/>
  <c r="AW3" i="8"/>
  <c r="AT3" i="8"/>
  <c r="AZ7" i="8"/>
  <c r="BC34" i="8"/>
  <c r="AU31" i="8"/>
  <c r="AZ31" i="8"/>
  <c r="U31" i="8"/>
  <c r="BA15" i="8"/>
  <c r="AV15" i="8"/>
  <c r="AW15" i="8"/>
  <c r="U15" i="8"/>
  <c r="BC24" i="8"/>
  <c r="BC19" i="8"/>
  <c r="AY15" i="8"/>
  <c r="BB15" i="8"/>
  <c r="BD15" i="8" s="1"/>
  <c r="AV21" i="8"/>
  <c r="AY9" i="8"/>
  <c r="AU9" i="8"/>
  <c r="U21" i="8"/>
  <c r="AX21" i="8"/>
  <c r="BA21" i="8"/>
  <c r="AW9" i="8"/>
  <c r="BB9" i="8"/>
  <c r="BD9" i="8" s="1"/>
  <c r="AT30" i="8"/>
  <c r="U30" i="8"/>
  <c r="AV30" i="8"/>
  <c r="AV27" i="8"/>
  <c r="BB27" i="8"/>
  <c r="BD27" i="8" s="1"/>
  <c r="AW27" i="8"/>
  <c r="AZ25" i="8"/>
  <c r="BB25" i="8"/>
  <c r="BD25" i="8" s="1"/>
  <c r="U9" i="8"/>
  <c r="BC6" i="8"/>
  <c r="AX3" i="8"/>
  <c r="AZ9" i="8"/>
  <c r="AZ40" i="8"/>
  <c r="AY40" i="8"/>
  <c r="AY48" i="8"/>
  <c r="AU48" i="8"/>
  <c r="BB48" i="8"/>
  <c r="BD48" i="8" s="1"/>
  <c r="AX48" i="8"/>
  <c r="AT48" i="8"/>
  <c r="BA48" i="8"/>
  <c r="AW48" i="8"/>
  <c r="AS48" i="8"/>
  <c r="AY46" i="8"/>
  <c r="AU46" i="8"/>
  <c r="BB46" i="8"/>
  <c r="BD46" i="8" s="1"/>
  <c r="AX46" i="8"/>
  <c r="AT46" i="8"/>
  <c r="BA46" i="8"/>
  <c r="AW46" i="8"/>
  <c r="AS46" i="8"/>
  <c r="AY44" i="8"/>
  <c r="AU44" i="8"/>
  <c r="BB44" i="8"/>
  <c r="BD44" i="8" s="1"/>
  <c r="AX44" i="8"/>
  <c r="AT44" i="8"/>
  <c r="BA44" i="8"/>
  <c r="AW44" i="8"/>
  <c r="AS44" i="8"/>
  <c r="AY42" i="8"/>
  <c r="AU42" i="8"/>
  <c r="BB42" i="8"/>
  <c r="BD42" i="8" s="1"/>
  <c r="AX42" i="8"/>
  <c r="AT42" i="8"/>
  <c r="BA42" i="8"/>
  <c r="AW42" i="8"/>
  <c r="AS42" i="8"/>
  <c r="BB40" i="8"/>
  <c r="BD40" i="8" s="1"/>
  <c r="AZ44" i="8"/>
  <c r="BC33" i="8"/>
  <c r="AT31" i="8"/>
  <c r="AW31" i="8"/>
  <c r="BC28" i="8"/>
  <c r="AY38" i="8"/>
  <c r="BC29" i="8"/>
  <c r="BC32" i="8"/>
  <c r="BA17" i="8"/>
  <c r="AV17" i="8"/>
  <c r="AW17" i="8"/>
  <c r="U17" i="8"/>
  <c r="BC22" i="8"/>
  <c r="AT17" i="8"/>
  <c r="AS15" i="8"/>
  <c r="AU23" i="8"/>
  <c r="AS23" i="8"/>
  <c r="AZ21" i="8"/>
  <c r="BB21" i="8"/>
  <c r="BD21" i="8" s="1"/>
  <c r="AT11" i="8"/>
  <c r="AY11" i="8"/>
  <c r="BA9" i="8"/>
  <c r="BA30" i="8"/>
  <c r="AW30" i="8"/>
  <c r="AZ30" i="8"/>
  <c r="AZ27" i="8"/>
  <c r="AU27" i="8"/>
  <c r="BA27" i="8"/>
  <c r="AU25" i="8"/>
  <c r="BC16" i="8"/>
  <c r="BB13" i="8"/>
  <c r="BD13" i="8" s="1"/>
  <c r="AW13" i="8"/>
  <c r="U13" i="8"/>
  <c r="AZ13" i="8"/>
  <c r="AT13" i="8"/>
  <c r="AX13" i="8"/>
  <c r="AS13" i="8"/>
  <c r="U5" i="8"/>
  <c r="AY5" i="8"/>
  <c r="BC14" i="8"/>
  <c r="AY3" i="8"/>
  <c r="BB3" i="8"/>
  <c r="BD3" i="8" s="1"/>
  <c r="AV5" i="8"/>
  <c r="BC5" i="8" s="1"/>
  <c r="BC49" i="8"/>
  <c r="BC36" i="8"/>
  <c r="BC47" i="8"/>
  <c r="BC43" i="8"/>
  <c r="AV40" i="8"/>
  <c r="AU40" i="8"/>
  <c r="BC39" i="8"/>
  <c r="AW51" i="8"/>
  <c r="AS51" i="8"/>
  <c r="BC51" i="8" s="1"/>
  <c r="AX40" i="8"/>
  <c r="AT38" i="8"/>
  <c r="BC38" i="8" s="1"/>
  <c r="AX31" i="8"/>
  <c r="BA31" i="8"/>
  <c r="AZ46" i="8"/>
  <c r="AY35" i="8"/>
  <c r="AU35" i="8"/>
  <c r="BC35" i="8" s="1"/>
  <c r="BC10" i="8"/>
  <c r="AZ15" i="8"/>
  <c r="AV25" i="8"/>
  <c r="BC20" i="8"/>
  <c r="AX17" i="8"/>
  <c r="AT15" i="8"/>
  <c r="AY23" i="8"/>
  <c r="AT23" i="8"/>
  <c r="AW23" i="8"/>
  <c r="AU7" i="8"/>
  <c r="AY7" i="8"/>
  <c r="AU21" i="8"/>
  <c r="AS11" i="8"/>
  <c r="AX11" i="8"/>
  <c r="AV9" i="8"/>
  <c r="AT9" i="8"/>
  <c r="AV7" i="8"/>
  <c r="AT7" i="8"/>
  <c r="AU30" i="8"/>
  <c r="AS30" i="8"/>
  <c r="AT27" i="8"/>
  <c r="AY25" i="8"/>
  <c r="AT25" i="8"/>
  <c r="AW25" i="8"/>
  <c r="AX4" i="8"/>
  <c r="AS4" i="8"/>
  <c r="BB4" i="8"/>
  <c r="BD4" i="8" s="1"/>
  <c r="AW4" i="8"/>
  <c r="AU4" i="8"/>
  <c r="AY4" i="8"/>
  <c r="AT4" i="8"/>
  <c r="BA4" i="8"/>
  <c r="BC8" i="8"/>
  <c r="BA3" i="8"/>
  <c r="AV11" i="8"/>
  <c r="Q64" i="6"/>
  <c r="Q63" i="6"/>
  <c r="Q62" i="6"/>
  <c r="Q61" i="6"/>
  <c r="R11" i="6"/>
  <c r="O11" i="6" s="1"/>
  <c r="R5" i="6"/>
  <c r="Q5" i="6" s="1"/>
  <c r="R7" i="6"/>
  <c r="Q7" i="6" s="1"/>
  <c r="R10" i="6"/>
  <c r="O10" i="6" s="1"/>
  <c r="R26" i="6"/>
  <c r="O26" i="6" s="1"/>
  <c r="R30" i="6"/>
  <c r="O30" i="6" s="1"/>
  <c r="P30" i="6" s="1"/>
  <c r="R31" i="6"/>
  <c r="O31" i="6" s="1"/>
  <c r="P31" i="6" s="1"/>
  <c r="R32" i="6"/>
  <c r="O32" i="6" s="1"/>
  <c r="P32" i="6" s="1"/>
  <c r="BC40" i="8" l="1"/>
  <c r="BC31" i="8"/>
  <c r="BC30" i="8"/>
  <c r="BC25" i="8"/>
  <c r="BC21" i="8"/>
  <c r="BC13" i="8"/>
  <c r="U53" i="8"/>
  <c r="BC17" i="8"/>
  <c r="BC3" i="8"/>
  <c r="BC11" i="8"/>
  <c r="BC15" i="8"/>
  <c r="BC42" i="8"/>
  <c r="BC44" i="8"/>
  <c r="BC46" i="8"/>
  <c r="BC48" i="8"/>
  <c r="BC9" i="8"/>
  <c r="BC23" i="8"/>
  <c r="BC4" i="8"/>
  <c r="BC27" i="8"/>
  <c r="BC7" i="8"/>
  <c r="Q10" i="6"/>
  <c r="S32" i="6"/>
  <c r="O5" i="6"/>
  <c r="P5" i="6" s="1"/>
  <c r="S31" i="6"/>
  <c r="O7" i="6"/>
  <c r="P7" i="6" s="1"/>
  <c r="P11" i="6"/>
  <c r="P10" i="6"/>
  <c r="P26" i="6"/>
  <c r="S26" i="6"/>
  <c r="S30" i="6"/>
  <c r="Q11" i="6"/>
  <c r="R6" i="6"/>
  <c r="Q6" i="6" s="1"/>
  <c r="R8" i="6"/>
  <c r="Q8" i="6" s="1"/>
  <c r="R9" i="6"/>
  <c r="Q9" i="6" s="1"/>
  <c r="R12" i="6"/>
  <c r="Q12" i="6" s="1"/>
  <c r="R13" i="6"/>
  <c r="Q13" i="6" s="1"/>
  <c r="R14" i="6"/>
  <c r="R15" i="6"/>
  <c r="Q15" i="6" s="1"/>
  <c r="R16" i="6"/>
  <c r="Q16" i="6" s="1"/>
  <c r="R17" i="6"/>
  <c r="Q17" i="6" s="1"/>
  <c r="R18" i="6"/>
  <c r="Q18" i="6" s="1"/>
  <c r="R19" i="6"/>
  <c r="Q19" i="6" s="1"/>
  <c r="R20" i="6"/>
  <c r="Q20" i="6" s="1"/>
  <c r="R21" i="6"/>
  <c r="Q21" i="6" s="1"/>
  <c r="R22" i="6"/>
  <c r="Q22" i="6" s="1"/>
  <c r="R23" i="6"/>
  <c r="Q23" i="6" s="1"/>
  <c r="R24" i="6"/>
  <c r="Q24" i="6" s="1"/>
  <c r="R25" i="6"/>
  <c r="Q25" i="6" s="1"/>
  <c r="R27" i="6"/>
  <c r="Q27" i="6" s="1"/>
  <c r="R28" i="6"/>
  <c r="Q28" i="6" s="1"/>
  <c r="R29" i="6"/>
  <c r="Q29" i="6" s="1"/>
  <c r="R33" i="6"/>
  <c r="Q33" i="6" s="1"/>
  <c r="R34" i="6"/>
  <c r="Q34" i="6" s="1"/>
  <c r="R35" i="6"/>
  <c r="Q35" i="6" s="1"/>
  <c r="R36" i="6"/>
  <c r="Q36" i="6" s="1"/>
  <c r="R37" i="6"/>
  <c r="Q37" i="6" s="1"/>
  <c r="R38" i="6"/>
  <c r="Q38" i="6" s="1"/>
  <c r="R39" i="6"/>
  <c r="Q39" i="6" s="1"/>
  <c r="R40" i="6"/>
  <c r="Q40" i="6" s="1"/>
  <c r="R41" i="6"/>
  <c r="R42" i="6"/>
  <c r="Q42" i="6" s="1"/>
  <c r="R43" i="6"/>
  <c r="Q43" i="6" s="1"/>
  <c r="R44" i="6"/>
  <c r="Q44" i="6" s="1"/>
  <c r="R45" i="6"/>
  <c r="Q45" i="6" s="1"/>
  <c r="R46" i="6"/>
  <c r="Q46" i="6" s="1"/>
  <c r="R47" i="6"/>
  <c r="Q47" i="6" s="1"/>
  <c r="R48" i="6"/>
  <c r="Q48" i="6" s="1"/>
  <c r="R49" i="6"/>
  <c r="Q49" i="6" s="1"/>
  <c r="R50" i="6"/>
  <c r="Q50" i="6" s="1"/>
  <c r="R51" i="6"/>
  <c r="Q51" i="6" s="1"/>
  <c r="R4" i="6"/>
  <c r="Q58" i="6"/>
  <c r="Q59" i="6"/>
  <c r="Q60" i="6"/>
  <c r="R3" i="6"/>
  <c r="O3" i="6" s="1"/>
  <c r="Q57" i="6"/>
  <c r="Q4" i="6" l="1"/>
  <c r="R57" i="6"/>
  <c r="R58" i="6"/>
  <c r="R59" i="6"/>
  <c r="R60" i="6"/>
  <c r="Q32" i="6"/>
  <c r="R64" i="6" s="1"/>
  <c r="Q31" i="6"/>
  <c r="R63" i="6" s="1"/>
  <c r="Q30" i="6"/>
  <c r="R62" i="6" s="1"/>
  <c r="Q26" i="6"/>
  <c r="R61" i="6" s="1"/>
  <c r="O8" i="6"/>
  <c r="O6" i="6"/>
  <c r="O9" i="6"/>
  <c r="O4" i="6"/>
  <c r="O48" i="6"/>
  <c r="O44" i="6"/>
  <c r="O39" i="6"/>
  <c r="O27" i="6"/>
  <c r="O19" i="6"/>
  <c r="O51" i="6"/>
  <c r="O47" i="6"/>
  <c r="O43" i="6"/>
  <c r="O38" i="6"/>
  <c r="O34" i="6"/>
  <c r="O22" i="6"/>
  <c r="O18" i="6"/>
  <c r="O13" i="6"/>
  <c r="O15" i="6"/>
  <c r="O50" i="6"/>
  <c r="O46" i="6"/>
  <c r="O42" i="6"/>
  <c r="O37" i="6"/>
  <c r="O33" i="6"/>
  <c r="O29" i="6"/>
  <c r="O25" i="6"/>
  <c r="O21" i="6"/>
  <c r="O17" i="6"/>
  <c r="O12" i="6"/>
  <c r="O35" i="6"/>
  <c r="O23" i="6"/>
  <c r="O49" i="6"/>
  <c r="O45" i="6"/>
  <c r="O40" i="6"/>
  <c r="O36" i="6"/>
  <c r="O28" i="6"/>
  <c r="O24" i="6"/>
  <c r="O20" i="6"/>
  <c r="O16" i="6"/>
  <c r="Q3" i="6"/>
  <c r="U51" i="6" l="1"/>
  <c r="T51" i="6"/>
  <c r="M51" i="6"/>
  <c r="L51" i="6"/>
  <c r="V50" i="6"/>
  <c r="U50" i="6"/>
  <c r="T50" i="6"/>
  <c r="M50" i="6"/>
  <c r="L50" i="6"/>
  <c r="U49" i="6"/>
  <c r="T49" i="6"/>
  <c r="M49" i="6"/>
  <c r="L49" i="6"/>
  <c r="V48" i="6"/>
  <c r="U48" i="6"/>
  <c r="T48" i="6"/>
  <c r="M48" i="6"/>
  <c r="L48" i="6"/>
  <c r="V47" i="6"/>
  <c r="U47" i="6"/>
  <c r="T47" i="6"/>
  <c r="M47" i="6"/>
  <c r="L47" i="6"/>
  <c r="V46" i="6"/>
  <c r="U46" i="6"/>
  <c r="T46" i="6"/>
  <c r="M46" i="6"/>
  <c r="L46" i="6"/>
  <c r="V45" i="6"/>
  <c r="U45" i="6"/>
  <c r="T45" i="6"/>
  <c r="M45" i="6"/>
  <c r="L45" i="6"/>
  <c r="V44" i="6"/>
  <c r="U44" i="6"/>
  <c r="T44" i="6"/>
  <c r="M44" i="6"/>
  <c r="L44" i="6"/>
  <c r="V43" i="6"/>
  <c r="U43" i="6"/>
  <c r="T43" i="6"/>
  <c r="M43" i="6"/>
  <c r="L43" i="6"/>
  <c r="V42" i="6"/>
  <c r="U42" i="6"/>
  <c r="T42" i="6"/>
  <c r="M42" i="6"/>
  <c r="L42" i="6"/>
  <c r="V41" i="6"/>
  <c r="U41" i="6"/>
  <c r="T41" i="6"/>
  <c r="L41" i="6"/>
  <c r="V40" i="6"/>
  <c r="U40" i="6"/>
  <c r="T40" i="6"/>
  <c r="M40" i="6"/>
  <c r="L40" i="6"/>
  <c r="V39" i="6"/>
  <c r="U39" i="6"/>
  <c r="T39" i="6"/>
  <c r="M39" i="6"/>
  <c r="L39" i="6"/>
  <c r="V38" i="6"/>
  <c r="U38" i="6"/>
  <c r="T38" i="6"/>
  <c r="M38" i="6"/>
  <c r="L38" i="6"/>
  <c r="V37" i="6"/>
  <c r="U37" i="6"/>
  <c r="T37" i="6"/>
  <c r="M37" i="6"/>
  <c r="L37" i="6"/>
  <c r="U36" i="6"/>
  <c r="T36" i="6"/>
  <c r="M36" i="6"/>
  <c r="L36" i="6"/>
  <c r="V35" i="6"/>
  <c r="U35" i="6"/>
  <c r="T35" i="6"/>
  <c r="M35" i="6"/>
  <c r="L35" i="6"/>
  <c r="V34" i="6"/>
  <c r="U34" i="6"/>
  <c r="T34" i="6"/>
  <c r="M34" i="6"/>
  <c r="L34" i="6"/>
  <c r="V33" i="6"/>
  <c r="U33" i="6"/>
  <c r="T33" i="6"/>
  <c r="M33" i="6"/>
  <c r="L33" i="6"/>
  <c r="V32" i="6"/>
  <c r="U32" i="6"/>
  <c r="T32" i="6"/>
  <c r="M32" i="6"/>
  <c r="L32" i="6"/>
  <c r="V31" i="6"/>
  <c r="U31" i="6"/>
  <c r="T31" i="6"/>
  <c r="M31" i="6"/>
  <c r="L31" i="6"/>
  <c r="V30" i="6"/>
  <c r="U30" i="6"/>
  <c r="T30" i="6"/>
  <c r="M30" i="6"/>
  <c r="L30" i="6"/>
  <c r="V29" i="6"/>
  <c r="U29" i="6"/>
  <c r="T29" i="6"/>
  <c r="M29" i="6"/>
  <c r="L29" i="6"/>
  <c r="U28" i="6"/>
  <c r="T28" i="6"/>
  <c r="M28" i="6"/>
  <c r="L28" i="6"/>
  <c r="V27" i="6"/>
  <c r="U27" i="6"/>
  <c r="T27" i="6"/>
  <c r="M27" i="6"/>
  <c r="L27" i="6"/>
  <c r="V26" i="6"/>
  <c r="U26" i="6"/>
  <c r="T26" i="6"/>
  <c r="M26" i="6"/>
  <c r="L26" i="6"/>
  <c r="V25" i="6"/>
  <c r="U25" i="6"/>
  <c r="T25" i="6"/>
  <c r="M25" i="6"/>
  <c r="L25" i="6"/>
  <c r="V24" i="6"/>
  <c r="U24" i="6"/>
  <c r="T24" i="6"/>
  <c r="M24" i="6"/>
  <c r="L24" i="6"/>
  <c r="V23" i="6"/>
  <c r="U23" i="6"/>
  <c r="T23" i="6"/>
  <c r="M23" i="6"/>
  <c r="L23" i="6"/>
  <c r="V22" i="6"/>
  <c r="U22" i="6"/>
  <c r="T22" i="6"/>
  <c r="M22" i="6"/>
  <c r="L22" i="6"/>
  <c r="V21" i="6"/>
  <c r="U21" i="6"/>
  <c r="T21" i="6"/>
  <c r="M21" i="6"/>
  <c r="L21" i="6"/>
  <c r="V20" i="6"/>
  <c r="U20" i="6"/>
  <c r="T20" i="6"/>
  <c r="M20" i="6"/>
  <c r="L20" i="6"/>
  <c r="U19" i="6"/>
  <c r="T19" i="6"/>
  <c r="M19" i="6"/>
  <c r="L19" i="6"/>
  <c r="U18" i="6"/>
  <c r="T18" i="6"/>
  <c r="M18" i="6"/>
  <c r="L18" i="6"/>
  <c r="V17" i="6"/>
  <c r="U17" i="6"/>
  <c r="T17" i="6"/>
  <c r="M17" i="6"/>
  <c r="L17" i="6"/>
  <c r="V16" i="6"/>
  <c r="U16" i="6"/>
  <c r="T16" i="6"/>
  <c r="M16" i="6"/>
  <c r="L16" i="6"/>
  <c r="V15" i="6"/>
  <c r="U15" i="6"/>
  <c r="T15" i="6"/>
  <c r="M15" i="6"/>
  <c r="L15" i="6"/>
  <c r="V14" i="6"/>
  <c r="U14" i="6"/>
  <c r="T14" i="6"/>
  <c r="L14" i="6"/>
  <c r="U13" i="6"/>
  <c r="T13" i="6"/>
  <c r="M13" i="6"/>
  <c r="L13" i="6"/>
  <c r="V12" i="6"/>
  <c r="U12" i="6"/>
  <c r="T12" i="6"/>
  <c r="M12" i="6"/>
  <c r="L12" i="6"/>
  <c r="V11" i="6"/>
  <c r="U11" i="6"/>
  <c r="T11" i="6"/>
  <c r="M11" i="6"/>
  <c r="L11" i="6"/>
  <c r="V10" i="6"/>
  <c r="U10" i="6"/>
  <c r="T10" i="6"/>
  <c r="M10" i="6"/>
  <c r="L10" i="6"/>
  <c r="V9" i="6"/>
  <c r="U9" i="6"/>
  <c r="T9" i="6"/>
  <c r="M9" i="6"/>
  <c r="L9" i="6"/>
  <c r="V8" i="6"/>
  <c r="U8" i="6"/>
  <c r="T8" i="6"/>
  <c r="M8" i="6"/>
  <c r="L8" i="6"/>
  <c r="V7" i="6"/>
  <c r="U7" i="6"/>
  <c r="T7" i="6"/>
  <c r="M7" i="6"/>
  <c r="L7" i="6"/>
  <c r="V6" i="6"/>
  <c r="U6" i="6"/>
  <c r="T6" i="6"/>
  <c r="M6" i="6"/>
  <c r="L6" i="6"/>
  <c r="V5" i="6"/>
  <c r="U5" i="6"/>
  <c r="T5" i="6"/>
  <c r="M5" i="6"/>
  <c r="L5" i="6"/>
  <c r="V4" i="6"/>
  <c r="U4" i="6"/>
  <c r="T4" i="6"/>
  <c r="W4" i="6"/>
  <c r="M4" i="6"/>
  <c r="L4" i="6"/>
  <c r="V3" i="6"/>
  <c r="U3" i="6"/>
  <c r="T3" i="6"/>
  <c r="W3" i="6"/>
  <c r="M3" i="6"/>
  <c r="L3" i="6"/>
  <c r="BB32" i="6" l="1"/>
  <c r="AX32" i="6"/>
  <c r="BE32" i="6"/>
  <c r="BA32" i="6"/>
  <c r="AW32" i="6"/>
  <c r="BD32" i="6"/>
  <c r="AZ32" i="6"/>
  <c r="AV32" i="6"/>
  <c r="BC32" i="6"/>
  <c r="AY32" i="6"/>
  <c r="X10" i="6"/>
  <c r="BB10" i="6"/>
  <c r="AX10" i="6"/>
  <c r="BE10" i="6"/>
  <c r="BA10" i="6"/>
  <c r="AW10" i="6"/>
  <c r="BD10" i="6"/>
  <c r="AZ10" i="6"/>
  <c r="AV10" i="6"/>
  <c r="BC10" i="6"/>
  <c r="AY10" i="6"/>
  <c r="X26" i="6"/>
  <c r="BD26" i="6"/>
  <c r="AZ26" i="6"/>
  <c r="AV26" i="6"/>
  <c r="BC26" i="6"/>
  <c r="AY26" i="6"/>
  <c r="BB26" i="6"/>
  <c r="AX26" i="6"/>
  <c r="BE26" i="6"/>
  <c r="BA26" i="6"/>
  <c r="AW26" i="6"/>
  <c r="X31" i="6"/>
  <c r="BD31" i="6"/>
  <c r="AZ31" i="6"/>
  <c r="AV31" i="6"/>
  <c r="BC31" i="6"/>
  <c r="AY31" i="6"/>
  <c r="BB31" i="6"/>
  <c r="AX31" i="6"/>
  <c r="BE31" i="6"/>
  <c r="BA31" i="6"/>
  <c r="AW31" i="6"/>
  <c r="L53" i="6"/>
  <c r="X7" i="6"/>
  <c r="BD7" i="6"/>
  <c r="AZ7" i="6"/>
  <c r="AV7" i="6"/>
  <c r="BC7" i="6"/>
  <c r="AY7" i="6"/>
  <c r="BB7" i="6"/>
  <c r="AX7" i="6"/>
  <c r="BE7" i="6"/>
  <c r="BA7" i="6"/>
  <c r="AW7" i="6"/>
  <c r="X11" i="6"/>
  <c r="AX11" i="6"/>
  <c r="BB11" i="6"/>
  <c r="BC11" i="6"/>
  <c r="AZ11" i="6"/>
  <c r="BD11" i="6"/>
  <c r="BA11" i="6"/>
  <c r="AY11" i="6"/>
  <c r="AW11" i="6"/>
  <c r="AV11" i="6"/>
  <c r="BE11" i="6"/>
  <c r="BB30" i="6"/>
  <c r="AX30" i="6"/>
  <c r="BE30" i="6"/>
  <c r="BA30" i="6"/>
  <c r="AW30" i="6"/>
  <c r="BD30" i="6"/>
  <c r="AZ30" i="6"/>
  <c r="AV30" i="6"/>
  <c r="BC30" i="6"/>
  <c r="AY30" i="6"/>
  <c r="X32" i="6"/>
  <c r="X30" i="6"/>
  <c r="AW5" i="6"/>
  <c r="BA5" i="6"/>
  <c r="BE5" i="6"/>
  <c r="AZ5" i="6"/>
  <c r="AX5" i="6"/>
  <c r="BB5" i="6"/>
  <c r="BC5" i="6"/>
  <c r="AV5" i="6"/>
  <c r="X5" i="6"/>
  <c r="AY5" i="6"/>
  <c r="BD5" i="6"/>
  <c r="BE41" i="6"/>
  <c r="BG41" i="6" s="1"/>
  <c r="AV14" i="6"/>
  <c r="BD41" i="6"/>
  <c r="BC3" i="6"/>
  <c r="AZ14" i="6"/>
  <c r="AW3" i="6"/>
  <c r="BA3" i="6"/>
  <c r="BE3" i="6"/>
  <c r="BG3" i="6" s="1"/>
  <c r="BD14" i="6"/>
  <c r="X3" i="6"/>
  <c r="AV3" i="6"/>
  <c r="AZ3" i="6"/>
  <c r="BD3" i="6"/>
  <c r="AX3" i="6"/>
  <c r="BB3" i="6"/>
  <c r="BB14" i="6"/>
  <c r="AX14" i="6"/>
  <c r="BE14" i="6"/>
  <c r="BG14" i="6" s="1"/>
  <c r="BA14" i="6"/>
  <c r="AW14" i="6"/>
  <c r="BC14" i="6"/>
  <c r="AY14" i="6"/>
  <c r="X14" i="6"/>
  <c r="W14" i="6"/>
  <c r="AY3" i="6"/>
  <c r="W41" i="6"/>
  <c r="AX41" i="6"/>
  <c r="BB41" i="6"/>
  <c r="X41" i="6"/>
  <c r="AY41" i="6"/>
  <c r="BC41" i="6"/>
  <c r="AV41" i="6"/>
  <c r="AZ41" i="6"/>
  <c r="AW41" i="6"/>
  <c r="BA41" i="6"/>
  <c r="BF14" i="6" l="1"/>
  <c r="BB4" i="6"/>
  <c r="AX4" i="6"/>
  <c r="AW4" i="6"/>
  <c r="BE4" i="6"/>
  <c r="BG4" i="6" s="1"/>
  <c r="BA4" i="6"/>
  <c r="BC4" i="6"/>
  <c r="BD4" i="6"/>
  <c r="AY4" i="6"/>
  <c r="BF41" i="6"/>
  <c r="AZ4" i="6"/>
  <c r="X4" i="6"/>
  <c r="AV4" i="6"/>
  <c r="BF3" i="6"/>
  <c r="BF4" i="6" l="1"/>
  <c r="U5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3" i="1"/>
  <c r="L53" i="1" s="1"/>
  <c r="R26" i="1" l="1"/>
  <c r="Q26" i="1"/>
  <c r="R50" i="1"/>
  <c r="S50" i="1"/>
  <c r="Q50" i="1"/>
  <c r="M50" i="1"/>
  <c r="R49" i="1"/>
  <c r="M47" i="1"/>
  <c r="R47" i="1"/>
  <c r="Q47" i="1"/>
  <c r="S46" i="1"/>
  <c r="R46" i="1"/>
  <c r="M46" i="1"/>
  <c r="S45" i="1"/>
  <c r="R45" i="1"/>
  <c r="R44" i="1"/>
  <c r="Q43" i="1"/>
  <c r="R41" i="1"/>
  <c r="M40" i="1"/>
  <c r="Q39" i="1"/>
  <c r="R39" i="1"/>
  <c r="R36" i="1"/>
  <c r="M36" i="1"/>
  <c r="M35" i="1"/>
  <c r="Q35" i="1"/>
  <c r="R35" i="1"/>
  <c r="R34" i="1"/>
  <c r="R33" i="1"/>
  <c r="R32" i="1"/>
  <c r="M32" i="1"/>
  <c r="Q32" i="1"/>
  <c r="R31" i="1"/>
  <c r="S31" i="1"/>
  <c r="Q30" i="1"/>
  <c r="M30" i="1"/>
  <c r="R30" i="1"/>
  <c r="S30" i="1"/>
  <c r="R28" i="1"/>
  <c r="S27" i="1"/>
  <c r="R23" i="1"/>
  <c r="S22" i="1"/>
  <c r="M22" i="1"/>
  <c r="R22" i="1"/>
  <c r="Q21" i="1"/>
  <c r="R20" i="1"/>
  <c r="Q19" i="1"/>
  <c r="R19" i="1"/>
  <c r="M19" i="1"/>
  <c r="R18" i="1"/>
  <c r="M18" i="1"/>
  <c r="R17" i="1"/>
  <c r="S17" i="1"/>
  <c r="M17" i="1"/>
  <c r="Q17" i="1"/>
  <c r="Q15" i="1"/>
  <c r="Q11" i="1"/>
  <c r="R11" i="1"/>
  <c r="R10" i="1"/>
  <c r="S9" i="1"/>
  <c r="M9" i="1"/>
  <c r="R8" i="1"/>
  <c r="Q6" i="1"/>
  <c r="R5" i="1"/>
  <c r="R4" i="1"/>
  <c r="S4" i="1"/>
  <c r="M4" i="1"/>
  <c r="S3" i="1"/>
  <c r="R3" i="1"/>
  <c r="P3" i="1"/>
  <c r="T3" i="1" s="1"/>
  <c r="M3" i="1"/>
  <c r="O3" i="1" l="1"/>
  <c r="Q4" i="1"/>
  <c r="M20" i="1"/>
  <c r="M5" i="1"/>
  <c r="R7" i="1"/>
  <c r="Q10" i="1"/>
  <c r="M10" i="1"/>
  <c r="R13" i="1"/>
  <c r="R25" i="1"/>
  <c r="S25" i="1"/>
  <c r="M38" i="1"/>
  <c r="P4" i="1"/>
  <c r="T4" i="1" s="1"/>
  <c r="Q8" i="1"/>
  <c r="R9" i="1"/>
  <c r="N3" i="1"/>
  <c r="Q7" i="1"/>
  <c r="P8" i="1"/>
  <c r="T8" i="1" s="1"/>
  <c r="R12" i="1"/>
  <c r="Q13" i="1"/>
  <c r="P5" i="1"/>
  <c r="T5" i="1" s="1"/>
  <c r="R6" i="1"/>
  <c r="S8" i="1"/>
  <c r="Q9" i="1"/>
  <c r="P10" i="1"/>
  <c r="T10" i="1" s="1"/>
  <c r="P22" i="1"/>
  <c r="O22" i="1" s="1"/>
  <c r="S5" i="1"/>
  <c r="S10" i="1"/>
  <c r="Q12" i="1"/>
  <c r="S16" i="1"/>
  <c r="Q16" i="1"/>
  <c r="R16" i="1"/>
  <c r="S21" i="1"/>
  <c r="M23" i="1"/>
  <c r="S11" i="1"/>
  <c r="S12" i="1"/>
  <c r="P13" i="1"/>
  <c r="O13" i="1" s="1"/>
  <c r="Q22" i="1"/>
  <c r="Q23" i="1"/>
  <c r="Q29" i="1"/>
  <c r="R14" i="1"/>
  <c r="P30" i="1"/>
  <c r="O30" i="1" s="1"/>
  <c r="P14" i="1"/>
  <c r="T14" i="1" s="1"/>
  <c r="R15" i="1"/>
  <c r="P17" i="1"/>
  <c r="Q18" i="1"/>
  <c r="P19" i="1"/>
  <c r="N19" i="1" s="1"/>
  <c r="R21" i="1"/>
  <c r="M26" i="1"/>
  <c r="M28" i="1"/>
  <c r="P15" i="1"/>
  <c r="T15" i="1" s="1"/>
  <c r="S20" i="1"/>
  <c r="P21" i="1"/>
  <c r="T21" i="1" s="1"/>
  <c r="Q28" i="1"/>
  <c r="P23" i="1"/>
  <c r="T23" i="1" s="1"/>
  <c r="P24" i="1"/>
  <c r="T24" i="1" s="1"/>
  <c r="R24" i="1"/>
  <c r="Q24" i="1"/>
  <c r="P28" i="1"/>
  <c r="N28" i="1" s="1"/>
  <c r="M39" i="1"/>
  <c r="R51" i="1"/>
  <c r="Q51" i="1"/>
  <c r="P26" i="1"/>
  <c r="Q27" i="1"/>
  <c r="Q31" i="1"/>
  <c r="Q33" i="1"/>
  <c r="S34" i="1"/>
  <c r="Q36" i="1"/>
  <c r="P36" i="1"/>
  <c r="O36" i="1" s="1"/>
  <c r="S40" i="1"/>
  <c r="R40" i="1"/>
  <c r="P27" i="1"/>
  <c r="T27" i="1" s="1"/>
  <c r="P37" i="1"/>
  <c r="T37" i="1" s="1"/>
  <c r="R37" i="1"/>
  <c r="P42" i="1"/>
  <c r="T42" i="1" s="1"/>
  <c r="R42" i="1"/>
  <c r="Q42" i="1"/>
  <c r="S44" i="1"/>
  <c r="P46" i="1"/>
  <c r="T46" i="1" s="1"/>
  <c r="Q40" i="1"/>
  <c r="R29" i="1"/>
  <c r="R27" i="1"/>
  <c r="S33" i="1"/>
  <c r="Q34" i="1"/>
  <c r="S35" i="1"/>
  <c r="Q37" i="1"/>
  <c r="S39" i="1"/>
  <c r="P41" i="1"/>
  <c r="S38" i="1"/>
  <c r="R38" i="1"/>
  <c r="M45" i="1"/>
  <c r="Q41" i="1"/>
  <c r="Q45" i="1"/>
  <c r="S48" i="1"/>
  <c r="P50" i="1"/>
  <c r="R48" i="1"/>
  <c r="R43" i="1"/>
  <c r="Q44" i="1"/>
  <c r="Q49" i="1"/>
  <c r="P43" i="1"/>
  <c r="T43" i="1" s="1"/>
  <c r="BA41" i="1" l="1"/>
  <c r="AS41" i="1"/>
  <c r="AX41" i="1"/>
  <c r="AT41" i="1"/>
  <c r="N13" i="1"/>
  <c r="BB41" i="1"/>
  <c r="BD41" i="1" s="1"/>
  <c r="AW41" i="1"/>
  <c r="T17" i="1"/>
  <c r="N17" i="1"/>
  <c r="T50" i="1"/>
  <c r="N50" i="1"/>
  <c r="S47" i="1"/>
  <c r="P35" i="1"/>
  <c r="O35" i="1" s="1"/>
  <c r="N43" i="1"/>
  <c r="N36" i="1"/>
  <c r="O42" i="1"/>
  <c r="M42" i="1"/>
  <c r="O28" i="1"/>
  <c r="AT28" i="1" s="1"/>
  <c r="S24" i="1"/>
  <c r="P31" i="1"/>
  <c r="O31" i="1" s="1"/>
  <c r="O23" i="1"/>
  <c r="O21" i="1"/>
  <c r="O5" i="1"/>
  <c r="Q5" i="1"/>
  <c r="P9" i="1"/>
  <c r="O17" i="1"/>
  <c r="M12" i="1"/>
  <c r="M43" i="1"/>
  <c r="M51" i="1"/>
  <c r="P33" i="1"/>
  <c r="N33" i="1" s="1"/>
  <c r="O26" i="1"/>
  <c r="S26" i="1"/>
  <c r="N21" i="1"/>
  <c r="N10" i="1"/>
  <c r="O27" i="1"/>
  <c r="T26" i="1"/>
  <c r="N26" i="1"/>
  <c r="P51" i="1"/>
  <c r="O51" i="1" s="1"/>
  <c r="M33" i="1"/>
  <c r="S23" i="1"/>
  <c r="O15" i="1"/>
  <c r="Q20" i="1"/>
  <c r="M16" i="1"/>
  <c r="N22" i="1"/>
  <c r="T22" i="1"/>
  <c r="P7" i="1"/>
  <c r="T7" i="1" s="1"/>
  <c r="O4" i="1"/>
  <c r="T41" i="1"/>
  <c r="AV41" i="1"/>
  <c r="AY41" i="1"/>
  <c r="AU41" i="1"/>
  <c r="S32" i="1"/>
  <c r="P32" i="1"/>
  <c r="O32" i="1" s="1"/>
  <c r="P47" i="1"/>
  <c r="M15" i="1"/>
  <c r="N46" i="1"/>
  <c r="S15" i="1"/>
  <c r="P16" i="1"/>
  <c r="O16" i="1" s="1"/>
  <c r="O8" i="1"/>
  <c r="N24" i="1"/>
  <c r="M7" i="1"/>
  <c r="S7" i="1"/>
  <c r="M27" i="1"/>
  <c r="Q46" i="1"/>
  <c r="O43" i="1"/>
  <c r="N37" i="1"/>
  <c r="P45" i="1"/>
  <c r="O45" i="1" s="1"/>
  <c r="Q48" i="1"/>
  <c r="P48" i="1"/>
  <c r="O48" i="1" s="1"/>
  <c r="O46" i="1"/>
  <c r="P34" i="1"/>
  <c r="T34" i="1" s="1"/>
  <c r="S43" i="1"/>
  <c r="P39" i="1"/>
  <c r="Q14" i="1"/>
  <c r="AY14" i="1" s="1"/>
  <c r="BB28" i="1"/>
  <c r="BA28" i="1"/>
  <c r="AS28" i="1"/>
  <c r="AZ28" i="1"/>
  <c r="AY28" i="1"/>
  <c r="AX28" i="1"/>
  <c r="AW28" i="1"/>
  <c r="AV28" i="1"/>
  <c r="AU28" i="1"/>
  <c r="N30" i="1"/>
  <c r="T30" i="1"/>
  <c r="P40" i="1"/>
  <c r="N15" i="1"/>
  <c r="P18" i="1"/>
  <c r="N18" i="1" s="1"/>
  <c r="M13" i="1"/>
  <c r="S6" i="1"/>
  <c r="P12" i="1"/>
  <c r="N12" i="1" s="1"/>
  <c r="M44" i="1"/>
  <c r="M48" i="1"/>
  <c r="O50" i="1"/>
  <c r="P29" i="1"/>
  <c r="T29" i="1" s="1"/>
  <c r="N42" i="1"/>
  <c r="S29" i="1"/>
  <c r="O19" i="1"/>
  <c r="AT19" i="1" s="1"/>
  <c r="P38" i="1"/>
  <c r="S37" i="1"/>
  <c r="S14" i="1"/>
  <c r="M8" i="1"/>
  <c r="P6" i="1"/>
  <c r="T6" i="1" s="1"/>
  <c r="M11" i="1"/>
  <c r="M25" i="1"/>
  <c r="P11" i="1"/>
  <c r="M49" i="1"/>
  <c r="N7" i="1"/>
  <c r="N8" i="1"/>
  <c r="Q3" i="1"/>
  <c r="AU3" i="1" s="1"/>
  <c r="P20" i="1"/>
  <c r="T20" i="1" s="1"/>
  <c r="M31" i="1"/>
  <c r="M34" i="1"/>
  <c r="S41" i="1"/>
  <c r="P49" i="1"/>
  <c r="O49" i="1" s="1"/>
  <c r="P44" i="1"/>
  <c r="N44" i="1" s="1"/>
  <c r="M29" i="1"/>
  <c r="AZ41" i="1"/>
  <c r="S42" i="1"/>
  <c r="M37" i="1"/>
  <c r="N27" i="1"/>
  <c r="Q38" i="1"/>
  <c r="O37" i="1"/>
  <c r="M24" i="1"/>
  <c r="M21" i="1"/>
  <c r="N23" i="1"/>
  <c r="O24" i="1"/>
  <c r="O10" i="1"/>
  <c r="BB10" i="1" s="1"/>
  <c r="M6" i="1"/>
  <c r="N5" i="1"/>
  <c r="N4" i="1"/>
  <c r="Q25" i="1"/>
  <c r="P25" i="1"/>
  <c r="T25" i="1" s="1"/>
  <c r="AS26" i="1" l="1"/>
  <c r="AV14" i="1"/>
  <c r="BB14" i="1"/>
  <c r="BA26" i="1"/>
  <c r="AU10" i="1"/>
  <c r="AV10" i="1"/>
  <c r="AT14" i="1"/>
  <c r="BB26" i="1"/>
  <c r="BD26" i="1" s="1"/>
  <c r="AW10" i="1"/>
  <c r="AX14" i="1"/>
  <c r="AX10" i="1"/>
  <c r="BA5" i="1"/>
  <c r="AY10" i="1"/>
  <c r="AT26" i="1"/>
  <c r="AX26" i="1"/>
  <c r="AS14" i="1"/>
  <c r="AU26" i="1"/>
  <c r="BB19" i="1"/>
  <c r="AW26" i="1"/>
  <c r="BB5" i="1"/>
  <c r="BD5" i="1" s="1"/>
  <c r="AY26" i="1"/>
  <c r="AS23" i="1"/>
  <c r="AZ26" i="1"/>
  <c r="N20" i="1"/>
  <c r="AT23" i="1"/>
  <c r="AW3" i="1"/>
  <c r="BA23" i="1"/>
  <c r="AV26" i="1"/>
  <c r="BD10" i="1"/>
  <c r="BD28" i="1"/>
  <c r="AW8" i="1"/>
  <c r="AV8" i="1"/>
  <c r="AU8" i="1"/>
  <c r="AX8" i="1"/>
  <c r="BB8" i="1"/>
  <c r="AT8" i="1"/>
  <c r="BA8" i="1"/>
  <c r="AS8" i="1"/>
  <c r="AZ8" i="1"/>
  <c r="AY8" i="1"/>
  <c r="AW5" i="1"/>
  <c r="AT5" i="1"/>
  <c r="AZ46" i="1"/>
  <c r="AY46" i="1"/>
  <c r="AX46" i="1"/>
  <c r="AS46" i="1"/>
  <c r="AW46" i="1"/>
  <c r="AV46" i="1"/>
  <c r="BB46" i="1"/>
  <c r="AU46" i="1"/>
  <c r="AT46" i="1"/>
  <c r="BA46" i="1"/>
  <c r="AU23" i="1"/>
  <c r="AX23" i="1"/>
  <c r="N34" i="1"/>
  <c r="AS19" i="1"/>
  <c r="T11" i="1"/>
  <c r="N11" i="1"/>
  <c r="O11" i="1"/>
  <c r="N25" i="1"/>
  <c r="AV5" i="1"/>
  <c r="AU5" i="1"/>
  <c r="BD14" i="1"/>
  <c r="AV27" i="1"/>
  <c r="AU27" i="1"/>
  <c r="BB27" i="1"/>
  <c r="AT27" i="1"/>
  <c r="AZ27" i="1"/>
  <c r="AY27" i="1"/>
  <c r="AX27" i="1"/>
  <c r="BA27" i="1"/>
  <c r="AW27" i="1"/>
  <c r="AS27" i="1"/>
  <c r="AV23" i="1"/>
  <c r="AZ14" i="1"/>
  <c r="T35" i="1"/>
  <c r="N35" i="1"/>
  <c r="AX17" i="1"/>
  <c r="BB17" i="1"/>
  <c r="AU17" i="1"/>
  <c r="AT17" i="1"/>
  <c r="BA17" i="1"/>
  <c r="AS17" i="1"/>
  <c r="AZ17" i="1"/>
  <c r="AW17" i="1"/>
  <c r="AY17" i="1"/>
  <c r="AV17" i="1"/>
  <c r="AU19" i="1"/>
  <c r="AZ10" i="1"/>
  <c r="N51" i="1"/>
  <c r="AV51" i="1" s="1"/>
  <c r="AX5" i="1"/>
  <c r="T40" i="1"/>
  <c r="O40" i="1"/>
  <c r="N40" i="1"/>
  <c r="T48" i="1"/>
  <c r="N48" i="1"/>
  <c r="BB48" i="1" s="1"/>
  <c r="AX15" i="1"/>
  <c r="AV15" i="1"/>
  <c r="AU15" i="1"/>
  <c r="BB15" i="1"/>
  <c r="AT15" i="1"/>
  <c r="BA15" i="1"/>
  <c r="AS15" i="1"/>
  <c r="AZ15" i="1"/>
  <c r="AW15" i="1"/>
  <c r="AY15" i="1"/>
  <c r="BA14" i="1"/>
  <c r="AW23" i="1"/>
  <c r="O34" i="1"/>
  <c r="N29" i="1"/>
  <c r="O6" i="1"/>
  <c r="AV19" i="1"/>
  <c r="T33" i="1"/>
  <c r="O33" i="1"/>
  <c r="AS10" i="1"/>
  <c r="AV4" i="1"/>
  <c r="AU4" i="1"/>
  <c r="AZ4" i="1"/>
  <c r="BB4" i="1"/>
  <c r="AY4" i="1"/>
  <c r="AT4" i="1"/>
  <c r="BA4" i="1"/>
  <c r="AW4" i="1"/>
  <c r="AX4" i="1"/>
  <c r="AS4" i="1"/>
  <c r="O29" i="1"/>
  <c r="AY5" i="1"/>
  <c r="T39" i="1"/>
  <c r="N39" i="1"/>
  <c r="BC41" i="1"/>
  <c r="N49" i="1"/>
  <c r="AT49" i="1" s="1"/>
  <c r="AY23" i="1"/>
  <c r="AV42" i="1"/>
  <c r="AU42" i="1"/>
  <c r="BA42" i="1"/>
  <c r="AS42" i="1"/>
  <c r="AZ42" i="1"/>
  <c r="AY42" i="1"/>
  <c r="AW42" i="1"/>
  <c r="BB42" i="1"/>
  <c r="AX42" i="1"/>
  <c r="AT42" i="1"/>
  <c r="BA19" i="1"/>
  <c r="AX19" i="1"/>
  <c r="N6" i="1"/>
  <c r="BA10" i="1"/>
  <c r="AX37" i="1"/>
  <c r="AV37" i="1"/>
  <c r="AU37" i="1"/>
  <c r="AZ37" i="1"/>
  <c r="AY37" i="1"/>
  <c r="AW37" i="1"/>
  <c r="AT37" i="1"/>
  <c r="AS37" i="1"/>
  <c r="BB37" i="1"/>
  <c r="BA37" i="1"/>
  <c r="AU11" i="1"/>
  <c r="AZ11" i="1"/>
  <c r="AW11" i="1"/>
  <c r="AV11" i="1"/>
  <c r="AT11" i="1"/>
  <c r="AS11" i="1"/>
  <c r="BB11" i="1"/>
  <c r="AX11" i="1"/>
  <c r="BA11" i="1"/>
  <c r="AY11" i="1"/>
  <c r="T38" i="1"/>
  <c r="N38" i="1"/>
  <c r="O38" i="1"/>
  <c r="AZ5" i="1"/>
  <c r="BB30" i="1"/>
  <c r="AT30" i="1"/>
  <c r="AV30" i="1"/>
  <c r="AS30" i="1"/>
  <c r="AU30" i="1"/>
  <c r="AW30" i="1"/>
  <c r="AX30" i="1"/>
  <c r="AZ30" i="1"/>
  <c r="BA30" i="1"/>
  <c r="AY30" i="1"/>
  <c r="BC28" i="1"/>
  <c r="T45" i="1"/>
  <c r="N45" i="1"/>
  <c r="T47" i="1"/>
  <c r="N47" i="1"/>
  <c r="O47" i="1"/>
  <c r="AV22" i="1"/>
  <c r="AW22" i="1"/>
  <c r="BB22" i="1"/>
  <c r="AS22" i="1"/>
  <c r="AT22" i="1"/>
  <c r="AU22" i="1"/>
  <c r="BA22" i="1"/>
  <c r="AY22" i="1"/>
  <c r="AX22" i="1"/>
  <c r="AZ22" i="1"/>
  <c r="BB23" i="1"/>
  <c r="AT3" i="1"/>
  <c r="BA3" i="1"/>
  <c r="O7" i="1"/>
  <c r="AX7" i="1" s="1"/>
  <c r="AY19" i="1"/>
  <c r="AW19" i="1"/>
  <c r="BA50" i="1"/>
  <c r="AT50" i="1"/>
  <c r="AS50" i="1"/>
  <c r="AZ50" i="1"/>
  <c r="AY50" i="1"/>
  <c r="AX50" i="1"/>
  <c r="AW50" i="1"/>
  <c r="AV50" i="1"/>
  <c r="AU50" i="1"/>
  <c r="BB50" i="1"/>
  <c r="AT10" i="1"/>
  <c r="AY21" i="1"/>
  <c r="AX21" i="1"/>
  <c r="AW21" i="1"/>
  <c r="AV21" i="1"/>
  <c r="AU21" i="1"/>
  <c r="BB21" i="1"/>
  <c r="AT21" i="1"/>
  <c r="BA21" i="1"/>
  <c r="AS21" i="1"/>
  <c r="AZ21" i="1"/>
  <c r="T44" i="1"/>
  <c r="O44" i="1"/>
  <c r="BB44" i="1" s="1"/>
  <c r="AS3" i="1"/>
  <c r="AS5" i="1"/>
  <c r="AV13" i="1"/>
  <c r="BB13" i="1"/>
  <c r="AT13" i="1"/>
  <c r="BA13" i="1"/>
  <c r="AS13" i="1"/>
  <c r="AX13" i="1"/>
  <c r="AU13" i="1"/>
  <c r="AZ13" i="1"/>
  <c r="AY13" i="1"/>
  <c r="AW13" i="1"/>
  <c r="AX3" i="1"/>
  <c r="T16" i="1"/>
  <c r="N16" i="1"/>
  <c r="BA16" i="1" s="1"/>
  <c r="T32" i="1"/>
  <c r="N32" i="1"/>
  <c r="AZ23" i="1"/>
  <c r="AV3" i="1"/>
  <c r="AZ43" i="1"/>
  <c r="AY43" i="1"/>
  <c r="AW43" i="1"/>
  <c r="AV43" i="1"/>
  <c r="AU43" i="1"/>
  <c r="BA43" i="1"/>
  <c r="AS43" i="1"/>
  <c r="BB43" i="1"/>
  <c r="AX43" i="1"/>
  <c r="AT43" i="1"/>
  <c r="T9" i="1"/>
  <c r="N9" i="1"/>
  <c r="AZ19" i="1"/>
  <c r="AU14" i="1"/>
  <c r="T12" i="1"/>
  <c r="O12" i="1"/>
  <c r="AU12" i="1" s="1"/>
  <c r="BA24" i="1"/>
  <c r="AS24" i="1"/>
  <c r="AZ24" i="1"/>
  <c r="AV24" i="1"/>
  <c r="AU24" i="1"/>
  <c r="AX24" i="1"/>
  <c r="AW24" i="1"/>
  <c r="AT24" i="1"/>
  <c r="BB24" i="1"/>
  <c r="AY24" i="1"/>
  <c r="AZ3" i="1"/>
  <c r="AW14" i="1"/>
  <c r="O20" i="1"/>
  <c r="AY3" i="1"/>
  <c r="O18" i="1"/>
  <c r="AT18" i="1" s="1"/>
  <c r="BB3" i="1"/>
  <c r="AV16" i="1"/>
  <c r="AU33" i="1"/>
  <c r="BB33" i="1"/>
  <c r="AT33" i="1"/>
  <c r="BA33" i="1"/>
  <c r="AS33" i="1"/>
  <c r="AZ33" i="1"/>
  <c r="AY33" i="1"/>
  <c r="AX33" i="1"/>
  <c r="AW33" i="1"/>
  <c r="AV33" i="1"/>
  <c r="O25" i="1"/>
  <c r="AZ25" i="1" s="1"/>
  <c r="O9" i="1"/>
  <c r="T31" i="1"/>
  <c r="N31" i="1"/>
  <c r="AT31" i="1" s="1"/>
  <c r="BB36" i="1"/>
  <c r="AU36" i="1"/>
  <c r="AT36" i="1"/>
  <c r="AY36" i="1"/>
  <c r="BA36" i="1"/>
  <c r="AW36" i="1"/>
  <c r="AS36" i="1"/>
  <c r="AX36" i="1"/>
  <c r="AZ36" i="1"/>
  <c r="AV36" i="1"/>
  <c r="O39" i="1"/>
  <c r="AX16" i="1" l="1"/>
  <c r="AT16" i="1"/>
  <c r="AY6" i="1"/>
  <c r="AZ29" i="1"/>
  <c r="BB16" i="1"/>
  <c r="BD16" i="1" s="1"/>
  <c r="AX6" i="1"/>
  <c r="AU16" i="1"/>
  <c r="AS16" i="1"/>
  <c r="BA34" i="1"/>
  <c r="AW29" i="1"/>
  <c r="BD19" i="1"/>
  <c r="AW6" i="1"/>
  <c r="BC14" i="1"/>
  <c r="AS6" i="1"/>
  <c r="BA49" i="1"/>
  <c r="BB12" i="1"/>
  <c r="AS49" i="1"/>
  <c r="BA6" i="1"/>
  <c r="BB49" i="1"/>
  <c r="BC26" i="1"/>
  <c r="AX12" i="1"/>
  <c r="BA44" i="1"/>
  <c r="AU49" i="1"/>
  <c r="BA25" i="1"/>
  <c r="BB6" i="1"/>
  <c r="BD6" i="1" s="1"/>
  <c r="AW44" i="1"/>
  <c r="AW49" i="1"/>
  <c r="AY7" i="1"/>
  <c r="AW16" i="1"/>
  <c r="AU6" i="1"/>
  <c r="AX44" i="1"/>
  <c r="AX49" i="1"/>
  <c r="AV6" i="1"/>
  <c r="AZ44" i="1"/>
  <c r="AV49" i="1"/>
  <c r="BB31" i="1"/>
  <c r="BD31" i="1" s="1"/>
  <c r="AT25" i="1"/>
  <c r="AT6" i="1"/>
  <c r="AZ16" i="1"/>
  <c r="AZ6" i="1"/>
  <c r="AU44" i="1"/>
  <c r="AY49" i="1"/>
  <c r="AT34" i="1"/>
  <c r="BD44" i="1"/>
  <c r="BD48" i="1"/>
  <c r="BC36" i="1"/>
  <c r="BC50" i="1"/>
  <c r="BC11" i="1"/>
  <c r="BD42" i="1"/>
  <c r="AW51" i="1"/>
  <c r="BD46" i="1"/>
  <c r="BB18" i="1"/>
  <c r="BA18" i="1"/>
  <c r="AU48" i="1"/>
  <c r="AY16" i="1"/>
  <c r="BD43" i="1"/>
  <c r="BD50" i="1"/>
  <c r="BC22" i="1"/>
  <c r="AV44" i="1"/>
  <c r="AZ49" i="1"/>
  <c r="AW31" i="1"/>
  <c r="AU31" i="1"/>
  <c r="BD4" i="1"/>
  <c r="BC15" i="1"/>
  <c r="BB25" i="1"/>
  <c r="BB34" i="1"/>
  <c r="AS29" i="1"/>
  <c r="BC17" i="1"/>
  <c r="AZ7" i="1"/>
  <c r="AZ51" i="1"/>
  <c r="AX51" i="1"/>
  <c r="AW18" i="1"/>
  <c r="AV48" i="1"/>
  <c r="AS12" i="1"/>
  <c r="AS45" i="1"/>
  <c r="AZ45" i="1"/>
  <c r="AX45" i="1"/>
  <c r="AY45" i="1"/>
  <c r="BA45" i="1"/>
  <c r="AW45" i="1"/>
  <c r="AV45" i="1"/>
  <c r="AU45" i="1"/>
  <c r="BB45" i="1"/>
  <c r="AT45" i="1"/>
  <c r="BC37" i="1"/>
  <c r="BA20" i="1"/>
  <c r="AS20" i="1"/>
  <c r="AZ20" i="1"/>
  <c r="AY20" i="1"/>
  <c r="AX20" i="1"/>
  <c r="BB20" i="1"/>
  <c r="AU20" i="1"/>
  <c r="AW20" i="1"/>
  <c r="AV20" i="1"/>
  <c r="BC43" i="1"/>
  <c r="BC5" i="1"/>
  <c r="BD21" i="1"/>
  <c r="BD23" i="1"/>
  <c r="BD22" i="1"/>
  <c r="BC30" i="1"/>
  <c r="AX38" i="1"/>
  <c r="AW38" i="1"/>
  <c r="AU38" i="1"/>
  <c r="BB38" i="1"/>
  <c r="AS38" i="1"/>
  <c r="AV38" i="1"/>
  <c r="AT38" i="1"/>
  <c r="BA38" i="1"/>
  <c r="AZ38" i="1"/>
  <c r="AY38" i="1"/>
  <c r="AX31" i="1"/>
  <c r="AV31" i="1"/>
  <c r="AV40" i="1"/>
  <c r="AT40" i="1"/>
  <c r="BA40" i="1"/>
  <c r="AS40" i="1"/>
  <c r="BB40" i="1"/>
  <c r="AY40" i="1"/>
  <c r="AX40" i="1"/>
  <c r="AU40" i="1"/>
  <c r="AZ40" i="1"/>
  <c r="AW40" i="1"/>
  <c r="AS25" i="1"/>
  <c r="AU25" i="1"/>
  <c r="AU34" i="1"/>
  <c r="BA29" i="1"/>
  <c r="BB7" i="1"/>
  <c r="AS51" i="1"/>
  <c r="AY51" i="1"/>
  <c r="AX18" i="1"/>
  <c r="AW48" i="1"/>
  <c r="BD8" i="1"/>
  <c r="AT12" i="1"/>
  <c r="BD33" i="1"/>
  <c r="AY32" i="1"/>
  <c r="AS32" i="1"/>
  <c r="AX32" i="1"/>
  <c r="AW32" i="1"/>
  <c r="AV32" i="1"/>
  <c r="AU32" i="1"/>
  <c r="BB32" i="1"/>
  <c r="BA32" i="1"/>
  <c r="AT32" i="1"/>
  <c r="AZ32" i="1"/>
  <c r="BC3" i="1"/>
  <c r="AU39" i="1"/>
  <c r="AZ39" i="1"/>
  <c r="AV39" i="1"/>
  <c r="AS39" i="1"/>
  <c r="BB39" i="1"/>
  <c r="BA39" i="1"/>
  <c r="AY39" i="1"/>
  <c r="AT39" i="1"/>
  <c r="AX39" i="1"/>
  <c r="AW39" i="1"/>
  <c r="AY31" i="1"/>
  <c r="BC4" i="1"/>
  <c r="AW25" i="1"/>
  <c r="AV25" i="1"/>
  <c r="AV34" i="1"/>
  <c r="AT29" i="1"/>
  <c r="AU7" i="1"/>
  <c r="AS7" i="1"/>
  <c r="BA51" i="1"/>
  <c r="BC46" i="1"/>
  <c r="AY18" i="1"/>
  <c r="AX48" i="1"/>
  <c r="AY48" i="1"/>
  <c r="AV12" i="1"/>
  <c r="AT20" i="1"/>
  <c r="BC33" i="1"/>
  <c r="AY44" i="1"/>
  <c r="BC42" i="1"/>
  <c r="AZ31" i="1"/>
  <c r="BD15" i="1"/>
  <c r="AY34" i="1"/>
  <c r="AW34" i="1"/>
  <c r="BB29" i="1"/>
  <c r="AT7" i="1"/>
  <c r="BA7" i="1"/>
  <c r="BD27" i="1"/>
  <c r="AT51" i="1"/>
  <c r="AZ18" i="1"/>
  <c r="AS48" i="1"/>
  <c r="AZ48" i="1"/>
  <c r="AW12" i="1"/>
  <c r="BC24" i="1"/>
  <c r="BA9" i="1"/>
  <c r="AW9" i="1"/>
  <c r="AX9" i="1"/>
  <c r="AS9" i="1"/>
  <c r="AV9" i="1"/>
  <c r="AU9" i="1"/>
  <c r="AZ9" i="1"/>
  <c r="BB9" i="1"/>
  <c r="AY9" i="1"/>
  <c r="AT9" i="1"/>
  <c r="BC13" i="1"/>
  <c r="BD30" i="1"/>
  <c r="BD49" i="1"/>
  <c r="AS31" i="1"/>
  <c r="BC10" i="1"/>
  <c r="AX25" i="1"/>
  <c r="AZ34" i="1"/>
  <c r="AX34" i="1"/>
  <c r="AU29" i="1"/>
  <c r="BD17" i="1"/>
  <c r="AV7" i="1"/>
  <c r="BC27" i="1"/>
  <c r="BB51" i="1"/>
  <c r="AU18" i="1"/>
  <c r="BA48" i="1"/>
  <c r="AY12" i="1"/>
  <c r="BC23" i="1"/>
  <c r="BD13" i="1"/>
  <c r="BD36" i="1"/>
  <c r="BD24" i="1"/>
  <c r="AY47" i="1"/>
  <c r="AU47" i="1"/>
  <c r="BA47" i="1"/>
  <c r="AT47" i="1"/>
  <c r="BB47" i="1"/>
  <c r="AX47" i="1"/>
  <c r="AV47" i="1"/>
  <c r="AS47" i="1"/>
  <c r="AZ47" i="1"/>
  <c r="AW47" i="1"/>
  <c r="AT44" i="1"/>
  <c r="BA31" i="1"/>
  <c r="AY25" i="1"/>
  <c r="AS34" i="1"/>
  <c r="AX29" i="1"/>
  <c r="AV29" i="1"/>
  <c r="AW7" i="1"/>
  <c r="AU51" i="1"/>
  <c r="AS18" i="1"/>
  <c r="AT48" i="1"/>
  <c r="AZ12" i="1"/>
  <c r="BD3" i="1"/>
  <c r="BC21" i="1"/>
  <c r="AS44" i="1"/>
  <c r="BD11" i="1"/>
  <c r="BD37" i="1"/>
  <c r="AY29" i="1"/>
  <c r="BA35" i="1"/>
  <c r="BB35" i="1"/>
  <c r="AT35" i="1"/>
  <c r="AZ35" i="1"/>
  <c r="AY35" i="1"/>
  <c r="AX35" i="1"/>
  <c r="AS35" i="1"/>
  <c r="AW35" i="1"/>
  <c r="AV35" i="1"/>
  <c r="AU35" i="1"/>
  <c r="BC19" i="1"/>
  <c r="AV18" i="1"/>
  <c r="BC8" i="1"/>
  <c r="BA12" i="1"/>
  <c r="BD12" i="1" l="1"/>
  <c r="BC49" i="1"/>
  <c r="BC6" i="1"/>
  <c r="BC16" i="1"/>
  <c r="BC12" i="1"/>
  <c r="BC29" i="1"/>
  <c r="BD51" i="1"/>
  <c r="BD38" i="1"/>
  <c r="BD34" i="1"/>
  <c r="BD7" i="1"/>
  <c r="BD25" i="1"/>
  <c r="BC44" i="1"/>
  <c r="BD29" i="1"/>
  <c r="BC40" i="1"/>
  <c r="BD47" i="1"/>
  <c r="BC38" i="1"/>
  <c r="BC9" i="1"/>
  <c r="BC48" i="1"/>
  <c r="BC25" i="1"/>
  <c r="BD20" i="1"/>
  <c r="BC20" i="1"/>
  <c r="BC18" i="1"/>
  <c r="BD35" i="1"/>
  <c r="BC47" i="1"/>
  <c r="BC31" i="1"/>
  <c r="BC32" i="1"/>
  <c r="BD45" i="1"/>
  <c r="BC45" i="1"/>
  <c r="BD9" i="1"/>
  <c r="BD32" i="1"/>
  <c r="BD40" i="1"/>
  <c r="BD39" i="1"/>
  <c r="BD18" i="1"/>
  <c r="BC7" i="1"/>
  <c r="BC35" i="1"/>
  <c r="BC34" i="1"/>
  <c r="BC39" i="1"/>
  <c r="BC51" i="1"/>
  <c r="W5" i="6" l="1"/>
  <c r="BG5" i="6" l="1"/>
  <c r="BF5" i="6" l="1"/>
  <c r="AW18" i="6"/>
  <c r="BC46" i="6"/>
  <c r="BC50" i="6"/>
  <c r="BC23" i="6"/>
  <c r="BE35" i="6"/>
  <c r="BG35" i="6" s="1"/>
  <c r="AY43" i="6"/>
  <c r="BA51" i="6"/>
  <c r="BA24" i="6"/>
  <c r="AZ28" i="6"/>
  <c r="AY40" i="6"/>
  <c r="AW48" i="6"/>
  <c r="BD48" i="6"/>
  <c r="BA17" i="6"/>
  <c r="AZ21" i="6"/>
  <c r="BC21" i="6"/>
  <c r="AW29" i="6"/>
  <c r="X29" i="6"/>
  <c r="AX37" i="6"/>
  <c r="BA37" i="6"/>
  <c r="AZ49" i="6"/>
  <c r="W30" i="6"/>
  <c r="W39" i="6"/>
  <c r="W34" i="6"/>
  <c r="AY34" i="6"/>
  <c r="W45" i="6"/>
  <c r="W33" i="6"/>
  <c r="W31" i="6"/>
  <c r="W20" i="6"/>
  <c r="W21" i="6"/>
  <c r="W15" i="6"/>
  <c r="W48" i="6"/>
  <c r="AZ19" i="6"/>
  <c r="W22" i="6"/>
  <c r="W25" i="6"/>
  <c r="AY25" i="6"/>
  <c r="W12" i="6"/>
  <c r="W27" i="6"/>
  <c r="W16" i="6"/>
  <c r="W38" i="6"/>
  <c r="W43" i="6"/>
  <c r="BG32" i="6"/>
  <c r="BE21" i="6"/>
  <c r="BG21" i="6" s="1"/>
  <c r="W47" i="6"/>
  <c r="W46" i="6"/>
  <c r="W40" i="6"/>
  <c r="W23" i="6"/>
  <c r="W35" i="6"/>
  <c r="BC17" i="6"/>
  <c r="W17" i="6"/>
  <c r="W44" i="6"/>
  <c r="W11" i="6"/>
  <c r="AV12" i="6"/>
  <c r="W24" i="6"/>
  <c r="W50" i="6"/>
  <c r="W37" i="6"/>
  <c r="W32" i="6"/>
  <c r="W42" i="6"/>
  <c r="W29" i="6"/>
  <c r="W26" i="6"/>
  <c r="BE16" i="6"/>
  <c r="BG16" i="6" s="1"/>
  <c r="AV51" i="6"/>
  <c r="AZ23" i="6"/>
  <c r="AV23" i="6"/>
  <c r="W9" i="6"/>
  <c r="AV50" i="6"/>
  <c r="BC37" i="6"/>
  <c r="AV37" i="6"/>
  <c r="X24" i="6"/>
  <c r="AV24" i="6"/>
  <c r="AZ48" i="6"/>
  <c r="AV48" i="6"/>
  <c r="BC29" i="6"/>
  <c r="AX42" i="6"/>
  <c r="AV42" i="6"/>
  <c r="AV34" i="6"/>
  <c r="BE17" i="6"/>
  <c r="BG17" i="6" s="1"/>
  <c r="AZ17" i="6"/>
  <c r="AV17" i="6"/>
  <c r="W10" i="6"/>
  <c r="AX20" i="6"/>
  <c r="AV20" i="6"/>
  <c r="BA33" i="6"/>
  <c r="AW35" i="6"/>
  <c r="AV35" i="6"/>
  <c r="AZ36" i="6"/>
  <c r="BB21" i="6"/>
  <c r="AV21" i="6"/>
  <c r="AV18" i="6"/>
  <c r="AV46" i="6"/>
  <c r="X45" i="6"/>
  <c r="BE45" i="6"/>
  <c r="BG45" i="6" s="1"/>
  <c r="AV47" i="6"/>
  <c r="BC44" i="6"/>
  <c r="AV44" i="6"/>
  <c r="AV27" i="6"/>
  <c r="W8" i="6"/>
  <c r="X8" i="6" l="1"/>
  <c r="BE8" i="6"/>
  <c r="BG8" i="6" s="1"/>
  <c r="AX15" i="6"/>
  <c r="BB15" i="6"/>
  <c r="BE15" i="6"/>
  <c r="BG15" i="6" s="1"/>
  <c r="BD15" i="6"/>
  <c r="X15" i="6"/>
  <c r="BA15" i="6"/>
  <c r="AW15" i="6"/>
  <c r="AY15" i="6"/>
  <c r="AV15" i="6"/>
  <c r="AZ15" i="6"/>
  <c r="BC15" i="6"/>
  <c r="BB25" i="6"/>
  <c r="X25" i="6"/>
  <c r="BC25" i="6"/>
  <c r="AW25" i="6"/>
  <c r="BD25" i="6"/>
  <c r="AX25" i="6"/>
  <c r="BA25" i="6"/>
  <c r="BE25" i="6"/>
  <c r="BG25" i="6" s="1"/>
  <c r="BB40" i="6"/>
  <c r="BC40" i="6"/>
  <c r="BA40" i="6"/>
  <c r="AZ40" i="6"/>
  <c r="X40" i="6"/>
  <c r="AX40" i="6"/>
  <c r="AV40" i="6"/>
  <c r="BB28" i="6"/>
  <c r="AY28" i="6"/>
  <c r="X28" i="6"/>
  <c r="BD28" i="6"/>
  <c r="AX28" i="6"/>
  <c r="BE28" i="6"/>
  <c r="BG28" i="6" s="1"/>
  <c r="AW28" i="6"/>
  <c r="BC28" i="6"/>
  <c r="BD38" i="6"/>
  <c r="AX38" i="6"/>
  <c r="BB38" i="6"/>
  <c r="AY38" i="6"/>
  <c r="BC38" i="6"/>
  <c r="BE38" i="6"/>
  <c r="BG38" i="6" s="1"/>
  <c r="BA38" i="6"/>
  <c r="AW38" i="6"/>
  <c r="X38" i="6"/>
  <c r="BD16" i="6"/>
  <c r="AZ16" i="6"/>
  <c r="AW16" i="6"/>
  <c r="BB16" i="6"/>
  <c r="BC16" i="6"/>
  <c r="AX16" i="6"/>
  <c r="AY16" i="6"/>
  <c r="X16" i="6"/>
  <c r="AV16" i="6"/>
  <c r="AY13" i="6"/>
  <c r="BB13" i="6"/>
  <c r="BE13" i="6"/>
  <c r="BG13" i="6" s="1"/>
  <c r="AW13" i="6"/>
  <c r="BD13" i="6"/>
  <c r="X13" i="6"/>
  <c r="BA13" i="6"/>
  <c r="BC13" i="6"/>
  <c r="AV13" i="6"/>
  <c r="AX49" i="6"/>
  <c r="AY49" i="6"/>
  <c r="AW49" i="6"/>
  <c r="BE49" i="6"/>
  <c r="BG49" i="6" s="1"/>
  <c r="BC49" i="6"/>
  <c r="BD49" i="6"/>
  <c r="BA49" i="6"/>
  <c r="X49" i="6"/>
  <c r="AV49" i="6"/>
  <c r="BG26" i="6"/>
  <c r="BC43" i="6"/>
  <c r="X43" i="6"/>
  <c r="AW43" i="6"/>
  <c r="BB43" i="6"/>
  <c r="BA43" i="6"/>
  <c r="BD43" i="6"/>
  <c r="AZ43" i="6"/>
  <c r="BE43" i="6"/>
  <c r="BG43" i="6" s="1"/>
  <c r="AV43" i="6"/>
  <c r="AX43" i="6"/>
  <c r="BC39" i="6"/>
  <c r="BB49" i="6"/>
  <c r="AY45" i="6"/>
  <c r="AZ25" i="6"/>
  <c r="BB17" i="6"/>
  <c r="AZ13" i="6"/>
  <c r="BA28" i="6"/>
  <c r="BC47" i="6"/>
  <c r="AY47" i="6"/>
  <c r="BE47" i="6"/>
  <c r="BG47" i="6" s="1"/>
  <c r="AX47" i="6"/>
  <c r="X47" i="6"/>
  <c r="BB47" i="6"/>
  <c r="BA47" i="6"/>
  <c r="AW47" i="6"/>
  <c r="AZ47" i="6"/>
  <c r="BD47" i="6"/>
  <c r="BC36" i="6"/>
  <c r="BB36" i="6"/>
  <c r="AV36" i="6"/>
  <c r="BA36" i="6"/>
  <c r="AY36" i="6"/>
  <c r="BE36" i="6"/>
  <c r="BG36" i="6" s="1"/>
  <c r="BD36" i="6"/>
  <c r="AX36" i="6"/>
  <c r="X36" i="6"/>
  <c r="BC9" i="6"/>
  <c r="BD9" i="6"/>
  <c r="BE9" i="6"/>
  <c r="BG9" i="6" s="1"/>
  <c r="AW36" i="6"/>
  <c r="BB18" i="6"/>
  <c r="X18" i="6"/>
  <c r="BE18" i="6"/>
  <c r="BG18" i="6" s="1"/>
  <c r="BC18" i="6"/>
  <c r="AZ18" i="6"/>
  <c r="AY18" i="6"/>
  <c r="AX18" i="6"/>
  <c r="BD18" i="6"/>
  <c r="BA18" i="6"/>
  <c r="BG10" i="6"/>
  <c r="AV9" i="6"/>
  <c r="BE40" i="6"/>
  <c r="BG40" i="6" s="1"/>
  <c r="BD40" i="6"/>
  <c r="BA16" i="6"/>
  <c r="AZ38" i="6"/>
  <c r="X44" i="6"/>
  <c r="AW44" i="6"/>
  <c r="BA44" i="6"/>
  <c r="BD44" i="6"/>
  <c r="AX44" i="6"/>
  <c r="BE44" i="6"/>
  <c r="BG44" i="6" s="1"/>
  <c r="AZ44" i="6"/>
  <c r="BB44" i="6"/>
  <c r="AZ45" i="6"/>
  <c r="BC45" i="6"/>
  <c r="AV45" i="6"/>
  <c r="AW45" i="6"/>
  <c r="BD45" i="6"/>
  <c r="BB45" i="6"/>
  <c r="BA45" i="6"/>
  <c r="BB19" i="6"/>
  <c r="AW19" i="6"/>
  <c r="BE19" i="6"/>
  <c r="BG19" i="6" s="1"/>
  <c r="AY19" i="6"/>
  <c r="BA19" i="6"/>
  <c r="X19" i="6"/>
  <c r="BC19" i="6"/>
  <c r="BD19" i="6"/>
  <c r="AX19" i="6"/>
  <c r="AV19" i="6"/>
  <c r="AW27" i="6"/>
  <c r="X27" i="6"/>
  <c r="BA27" i="6"/>
  <c r="AY27" i="6"/>
  <c r="AZ27" i="6"/>
  <c r="AX27" i="6"/>
  <c r="BD27" i="6"/>
  <c r="BB27" i="6"/>
  <c r="BE27" i="6"/>
  <c r="BG27" i="6" s="1"/>
  <c r="BC27" i="6"/>
  <c r="AV25" i="6"/>
  <c r="AV28" i="6"/>
  <c r="AV38" i="6"/>
  <c r="AW33" i="6"/>
  <c r="AY33" i="6"/>
  <c r="BE33" i="6"/>
  <c r="BG33" i="6" s="1"/>
  <c r="BD33" i="6"/>
  <c r="AZ33" i="6"/>
  <c r="BC33" i="6"/>
  <c r="AV33" i="6"/>
  <c r="BB33" i="6"/>
  <c r="X33" i="6"/>
  <c r="BG11" i="6"/>
  <c r="BG31" i="6"/>
  <c r="BC22" i="6"/>
  <c r="AX22" i="6"/>
  <c r="X22" i="6"/>
  <c r="AW22" i="6"/>
  <c r="BB22" i="6"/>
  <c r="BA22" i="6"/>
  <c r="BD22" i="6"/>
  <c r="BE22" i="6"/>
  <c r="BG22" i="6" s="1"/>
  <c r="AV22" i="6"/>
  <c r="AZ22" i="6"/>
  <c r="AY22" i="6"/>
  <c r="AX45" i="6"/>
  <c r="AX33" i="6"/>
  <c r="AX13" i="6"/>
  <c r="AY44" i="6"/>
  <c r="AW40" i="6"/>
  <c r="AY9" i="6"/>
  <c r="BA46" i="6"/>
  <c r="AX46" i="6"/>
  <c r="BE46" i="6"/>
  <c r="BG46" i="6" s="1"/>
  <c r="X46" i="6"/>
  <c r="BB46" i="6"/>
  <c r="AW46" i="6"/>
  <c r="BD46" i="6"/>
  <c r="AY46" i="6"/>
  <c r="AZ34" i="6"/>
  <c r="BC34" i="6"/>
  <c r="X34" i="6"/>
  <c r="BB34" i="6"/>
  <c r="AW34" i="6"/>
  <c r="BD34" i="6"/>
  <c r="AV29" i="6"/>
  <c r="BB50" i="6"/>
  <c r="X50" i="6"/>
  <c r="BA50" i="6"/>
  <c r="AW50" i="6"/>
  <c r="AX50" i="6"/>
  <c r="AZ50" i="6"/>
  <c r="BE50" i="6"/>
  <c r="BG50" i="6" s="1"/>
  <c r="BE37" i="6"/>
  <c r="BG37" i="6" s="1"/>
  <c r="BE48" i="6"/>
  <c r="BG48" i="6" s="1"/>
  <c r="AY37" i="6"/>
  <c r="X37" i="6"/>
  <c r="BD37" i="6"/>
  <c r="AY29" i="6"/>
  <c r="AZ29" i="6"/>
  <c r="X21" i="6"/>
  <c r="AW21" i="6"/>
  <c r="AY17" i="6"/>
  <c r="AW17" i="6"/>
  <c r="BA48" i="6"/>
  <c r="AX48" i="6"/>
  <c r="BE34" i="6"/>
  <c r="BG34" i="6" s="1"/>
  <c r="BD20" i="6"/>
  <c r="BA35" i="6"/>
  <c r="AY23" i="6"/>
  <c r="BD50" i="6"/>
  <c r="X42" i="6"/>
  <c r="BG30" i="6"/>
  <c r="X51" i="6"/>
  <c r="BD51" i="6"/>
  <c r="BC51" i="6"/>
  <c r="BE51" i="6"/>
  <c r="BG51" i="6" s="1"/>
  <c r="AZ51" i="6"/>
  <c r="AW51" i="6"/>
  <c r="BB51" i="6"/>
  <c r="AY51" i="6"/>
  <c r="BB12" i="6"/>
  <c r="AW12" i="6"/>
  <c r="BC12" i="6"/>
  <c r="BD12" i="6"/>
  <c r="AX12" i="6"/>
  <c r="BE12" i="6"/>
  <c r="BG12" i="6" s="1"/>
  <c r="BA12" i="6"/>
  <c r="AZ12" i="6"/>
  <c r="BE29" i="6"/>
  <c r="BG29" i="6" s="1"/>
  <c r="AW37" i="6"/>
  <c r="BB37" i="6"/>
  <c r="BD29" i="6"/>
  <c r="AX29" i="6"/>
  <c r="AX21" i="6"/>
  <c r="BD21" i="6"/>
  <c r="AX17" i="6"/>
  <c r="X17" i="6"/>
  <c r="AY48" i="6"/>
  <c r="BB48" i="6"/>
  <c r="X48" i="6"/>
  <c r="X12" i="6"/>
  <c r="AY50" i="6"/>
  <c r="AX34" i="6"/>
  <c r="X35" i="6"/>
  <c r="BD35" i="6"/>
  <c r="AZ35" i="6"/>
  <c r="BB35" i="6"/>
  <c r="BC35" i="6"/>
  <c r="AY35" i="6"/>
  <c r="AX35" i="6"/>
  <c r="X20" i="6"/>
  <c r="AW20" i="6"/>
  <c r="BB20" i="6"/>
  <c r="BA20" i="6"/>
  <c r="BC20" i="6"/>
  <c r="AZ20" i="6"/>
  <c r="AY20" i="6"/>
  <c r="BC42" i="6"/>
  <c r="BD42" i="6"/>
  <c r="AZ42" i="6"/>
  <c r="BB42" i="6"/>
  <c r="AW42" i="6"/>
  <c r="AY42" i="6"/>
  <c r="BE42" i="6"/>
  <c r="BG42" i="6" s="1"/>
  <c r="BA42" i="6"/>
  <c r="BE24" i="6"/>
  <c r="BG24" i="6" s="1"/>
  <c r="AW24" i="6"/>
  <c r="AY24" i="6"/>
  <c r="AZ24" i="6"/>
  <c r="BC24" i="6"/>
  <c r="BD24" i="6"/>
  <c r="BB24" i="6"/>
  <c r="X23" i="6"/>
  <c r="BD23" i="6"/>
  <c r="AX23" i="6"/>
  <c r="AW23" i="6"/>
  <c r="BB23" i="6"/>
  <c r="BA23" i="6"/>
  <c r="BE23" i="6"/>
  <c r="BG23" i="6" s="1"/>
  <c r="BE20" i="6"/>
  <c r="BG20" i="6" s="1"/>
  <c r="BD39" i="6"/>
  <c r="AW39" i="6"/>
  <c r="AV39" i="6"/>
  <c r="AX39" i="6"/>
  <c r="BB39" i="6"/>
  <c r="AZ39" i="6"/>
  <c r="X39" i="6"/>
  <c r="BA39" i="6"/>
  <c r="BE39" i="6"/>
  <c r="BG39" i="6" s="1"/>
  <c r="AZ37" i="6"/>
  <c r="BA29" i="6"/>
  <c r="BB29" i="6"/>
  <c r="AY21" i="6"/>
  <c r="BA21" i="6"/>
  <c r="BD17" i="6"/>
  <c r="BC48" i="6"/>
  <c r="AX24" i="6"/>
  <c r="AY12" i="6"/>
  <c r="AX51" i="6"/>
  <c r="AY39" i="6"/>
  <c r="AZ46" i="6"/>
  <c r="BA34" i="6"/>
  <c r="BF38" i="6" l="1"/>
  <c r="BF34" i="6"/>
  <c r="BF44" i="6"/>
  <c r="BF42" i="6"/>
  <c r="BF35" i="6"/>
  <c r="BF37" i="6"/>
  <c r="BF12" i="6"/>
  <c r="BF51" i="6"/>
  <c r="BF17" i="6"/>
  <c r="BF46" i="6"/>
  <c r="BF47" i="6"/>
  <c r="BF23" i="6"/>
  <c r="BF20" i="6"/>
  <c r="BF48" i="6"/>
  <c r="BF50" i="6"/>
  <c r="BF28" i="6"/>
  <c r="BF19" i="6"/>
  <c r="BF18" i="6"/>
  <c r="BF32" i="6"/>
  <c r="BF24" i="6"/>
  <c r="BF25" i="6"/>
  <c r="BF40" i="6"/>
  <c r="BB8" i="6"/>
  <c r="BF21" i="6"/>
  <c r="BF30" i="6"/>
  <c r="BF31" i="6"/>
  <c r="BB9" i="6"/>
  <c r="AZ9" i="6"/>
  <c r="BF43" i="6"/>
  <c r="BF26" i="6"/>
  <c r="BF13" i="6"/>
  <c r="BF15" i="6"/>
  <c r="AV8" i="6"/>
  <c r="AX8" i="6"/>
  <c r="AZ8" i="6"/>
  <c r="AY8" i="6"/>
  <c r="BF39" i="6"/>
  <c r="BF29" i="6"/>
  <c r="BF27" i="6"/>
  <c r="BF45" i="6"/>
  <c r="BA9" i="6"/>
  <c r="AX9" i="6"/>
  <c r="BF16" i="6"/>
  <c r="BA8" i="6"/>
  <c r="BD8" i="6"/>
  <c r="BF11" i="6"/>
  <c r="BF22" i="6"/>
  <c r="BF33" i="6"/>
  <c r="AW9" i="6"/>
  <c r="X9" i="6"/>
  <c r="BF36" i="6"/>
  <c r="BF49" i="6"/>
  <c r="BC8" i="6"/>
  <c r="AW8" i="6"/>
  <c r="BF9" i="6" l="1"/>
  <c r="BF10" i="6"/>
  <c r="BF8" i="6"/>
  <c r="W7" i="6"/>
  <c r="W6" i="6"/>
  <c r="X6" i="6" l="1"/>
  <c r="X53" i="6" s="1"/>
  <c r="BC6" i="6" l="1"/>
  <c r="AV6" i="6"/>
  <c r="BB6" i="6"/>
  <c r="AX6" i="6"/>
  <c r="BE6" i="6"/>
  <c r="BG6" i="6" s="1"/>
  <c r="AY6" i="6"/>
  <c r="AZ6" i="6"/>
  <c r="BG7" i="6"/>
  <c r="BA6" i="6"/>
  <c r="AW6" i="6"/>
  <c r="BD6" i="6"/>
  <c r="BF7" i="6" l="1"/>
  <c r="BF6" i="6"/>
</calcChain>
</file>

<file path=xl/sharedStrings.xml><?xml version="1.0" encoding="utf-8"?>
<sst xmlns="http://schemas.openxmlformats.org/spreadsheetml/2006/main" count="746" uniqueCount="148">
  <si>
    <t>Step 2 (HRI)</t>
  </si>
  <si>
    <t>Step 3a &amp; 3b (Redispatch)</t>
  </si>
  <si>
    <t>Step 4a Nuclear</t>
  </si>
  <si>
    <t>Step 4b Renewable (MWh)</t>
  </si>
  <si>
    <t>Step 6&amp;7 (State Goal Phase I &amp; II (lbs/MWh))</t>
  </si>
  <si>
    <t>State</t>
  </si>
  <si>
    <t>Coal Rate (lb/MWh)</t>
  </si>
  <si>
    <t>NGCC Rate (lb/MWh)</t>
  </si>
  <si>
    <t>Other Emissions (lbs)</t>
  </si>
  <si>
    <t>Hist Coal Gen (MWh)</t>
  </si>
  <si>
    <t>Hist NGCC Gen. (MWh)</t>
  </si>
  <si>
    <t>Historic OG steam Gen. (MWh)</t>
  </si>
  <si>
    <t>Other Gen. (MWh)</t>
  </si>
  <si>
    <t>NGCC Capacity (MW )</t>
  </si>
  <si>
    <t>Under Construction NGCC Capacity (MW)</t>
  </si>
  <si>
    <t>Adj. Coal Rate (lbs/MWh)</t>
  </si>
  <si>
    <t>Redispatched Coal Gen. (MWh)</t>
  </si>
  <si>
    <t>Redispatched NGCC Gen. (MWh)</t>
  </si>
  <si>
    <t>2012 NGCC Capacity Factor*</t>
  </si>
  <si>
    <t>Post Redispatch Assumed NGCC Capacity Factor for Existing Fleet</t>
  </si>
  <si>
    <t>Nuclear Generation Under Construction and "At Risk" (MWh)</t>
  </si>
  <si>
    <t>2020 Existing and Incremental RE</t>
  </si>
  <si>
    <t>2021 Existing and Incremental RE</t>
  </si>
  <si>
    <t>2022 Existing and Incremental RE</t>
  </si>
  <si>
    <t>2023 Existing and Incremental RE</t>
  </si>
  <si>
    <t>2024 Existing and Incremental RE</t>
  </si>
  <si>
    <t>2025 Existing and Incremental RE</t>
  </si>
  <si>
    <t>2026 Existing and Incremental RE</t>
  </si>
  <si>
    <t>2027 Existing and Incremental RE</t>
  </si>
  <si>
    <t>2028 Existing and Incremental RE</t>
  </si>
  <si>
    <t>2029 Existing and Incremental RE</t>
  </si>
  <si>
    <t>2020 EE Potential</t>
  </si>
  <si>
    <t>2021 EE Potential</t>
  </si>
  <si>
    <t>2022 EE Potential</t>
  </si>
  <si>
    <t>2023 EE Potential</t>
  </si>
  <si>
    <t>2024 EE Potential</t>
  </si>
  <si>
    <t>2025 EE Potential</t>
  </si>
  <si>
    <t>2026 EE Potential</t>
  </si>
  <si>
    <t>2027 EE Potential</t>
  </si>
  <si>
    <t>2028 EE Potential</t>
  </si>
  <si>
    <t>2029 EE Potential (%)</t>
  </si>
  <si>
    <t>State Generation as % of sales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</si>
  <si>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</si>
  <si>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</si>
  <si>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</si>
  <si>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</si>
  <si>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</si>
  <si>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</si>
  <si>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</si>
  <si>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</si>
  <si>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</si>
  <si>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</si>
  <si>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</si>
  <si>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</si>
  <si>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</si>
  <si>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</si>
  <si>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</si>
  <si>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</si>
  <si>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</si>
  <si>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</si>
  <si>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</si>
  <si>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</si>
  <si>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</si>
  <si>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</si>
  <si>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</si>
  <si>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</si>
  <si>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</si>
  <si>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</si>
  <si>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</si>
  <si>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</si>
  <si>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</si>
  <si>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</si>
  <si>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</si>
  <si>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</si>
  <si>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</si>
  <si>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</si>
  <si>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</si>
  <si>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</si>
  <si>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</si>
  <si>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</si>
  <si>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</si>
  <si>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</si>
  <si>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</si>
  <si>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</si>
  <si>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</si>
  <si>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</si>
  <si>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</si>
  <si>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</si>
  <si>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</si>
  <si>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</si>
  <si>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</si>
  <si>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2012 Total MWh (sales x 1.0751)</t>
  </si>
  <si>
    <t>Step 1 (2012 Data for Fossil Sources)</t>
  </si>
  <si>
    <t>Interim Goal (2020 - 2029 average)</t>
  </si>
  <si>
    <t>Step 5 (Demand Side EE - % of avoided MWh sales)</t>
  </si>
  <si>
    <t>O/G rate (lb/MWh)</t>
  </si>
  <si>
    <t>Redispatch O/G steam Gen. (MWh)</t>
  </si>
  <si>
    <t>Final Goal (2030 and thereafter)</t>
  </si>
  <si>
    <t>2012 Affected EGU Emissions (tons CO2)</t>
  </si>
  <si>
    <t>Post Redispatch Emissions   (tons CO2)</t>
  </si>
  <si>
    <t>Redispatched O/G steam Gen. (MWh)</t>
  </si>
  <si>
    <t>Exclude from Redispatch: Book Life &gt; 2030 (MWh)</t>
  </si>
  <si>
    <t>Adjusted Redispatched Coal Gen. (MWh)</t>
  </si>
  <si>
    <t>Adjusted Redispatched NGCC Gen. (MWh)</t>
  </si>
  <si>
    <t>Total Emissions:</t>
  </si>
  <si>
    <t>Alternative</t>
  </si>
  <si>
    <t>Stranded Investment Exclusion</t>
  </si>
  <si>
    <t>Total Emissions</t>
  </si>
  <si>
    <t>Validation of Adjusted Calculation:</t>
  </si>
  <si>
    <t>Basline Gen</t>
  </si>
  <si>
    <t xml:space="preserve">Post-Redispatch Gen </t>
  </si>
  <si>
    <t>Step 3a &amp; 3b (Redispatch) in 2029</t>
  </si>
  <si>
    <t>Step 2 &amp; 3a Phase-In (lbs CO2)</t>
  </si>
  <si>
    <t>2012 O/G Coal, O/G Steam and NGCC Emissions</t>
  </si>
  <si>
    <t>2020 Post Partial Redispatch Coal, O/G Steam and NGCC Emissions</t>
  </si>
  <si>
    <t>2021 Post Partial Redispatch Coal, O/G Steam and NGCC Emissions</t>
  </si>
  <si>
    <t>2022 Post Partial Redispatch Coal, O/G Steam and NGCC Emissions</t>
  </si>
  <si>
    <t>2023 Post Partial Redispatch Coal, O/G Steam and NGCC Emissions</t>
  </si>
  <si>
    <t>2024 Post Partial Redispatch Coal, O/G Steam and NGCC Emissions</t>
  </si>
  <si>
    <t>2025 Post Partial Redispatch Coal, O/G Steam and NGCC Emissions</t>
  </si>
  <si>
    <t>2026 Post Partial Redispatch Coal, O/G Steam and NGCC Emissions</t>
  </si>
  <si>
    <t>2027 Post Partial Redispatch Coal, O/G Steam and NGCC Emissions</t>
  </si>
  <si>
    <t>2028 Post Partial Redispatch Coal, O/G Steam and NGCC Emissions</t>
  </si>
  <si>
    <t>2029 Post Redispatch Coal, O/G Steam and NGCC Emissions</t>
  </si>
  <si>
    <t>Interim Goal Before Phase-In</t>
  </si>
  <si>
    <t>Kentucky*</t>
  </si>
  <si>
    <t>Wyoming*</t>
  </si>
  <si>
    <t>Increment Down</t>
  </si>
  <si>
    <t>Increment Up</t>
  </si>
  <si>
    <t>*KY and WY have no existing NGCC and therefore no historic NGCC rate but need a rate to account for under construction NGCC. EPA hard coded 907 into each of the formulas for KY and WY in Steps 6&amp;7.</t>
  </si>
  <si>
    <t>AZ Excl w/ Apache 3</t>
  </si>
  <si>
    <t>AZ Excl w/o Apache</t>
  </si>
  <si>
    <t>Total CO2</t>
  </si>
  <si>
    <t>*KY and WY have no existing NGCC and therefore no historic NGCC rate but need a rate to account for under construction NGCC. EPA hard coded 907 into each of the formulas for KY and WY in Steps 6&amp;7. We instead placed the 907 value in column C for both states</t>
  </si>
  <si>
    <t>Exclude from Redispatch: Book Life &gt; 1/1/2030 (MWh)</t>
  </si>
  <si>
    <t>Exclusion + NGCC 1000</t>
  </si>
  <si>
    <t>Post-Redispatch Emissions (tons CO2)</t>
  </si>
  <si>
    <t>Emissions Reduction from Redispatch (tons CO2)</t>
  </si>
  <si>
    <t>% Reduction</t>
  </si>
  <si>
    <t>Proposal</t>
  </si>
  <si>
    <t>Stranded Investment Exclusion + Phase-In</t>
  </si>
  <si>
    <t>Exclusion + NGCC 1000 +       Phase-In</t>
  </si>
  <si>
    <t>Total Total CO2</t>
  </si>
  <si>
    <t>Arizona*</t>
  </si>
  <si>
    <t>States in green are affected by stranded investment exclusion</t>
  </si>
  <si>
    <t xml:space="preserve"> </t>
  </si>
  <si>
    <t>Rate&gt;1000:</t>
  </si>
  <si>
    <t>Baseline CO2 Emissions (tons CO2)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</si>
</sst>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</cellStyleXfs>
  <cellXfs count="98">
    <xf numFmtId="0" fontId="0" fillId="0" borderId="0" xfId="0"/>
    <xf numFmtId="0" fontId="2" fillId="0" borderId="1" xfId="0" applyFont="1" applyBorder="1"/>
    <xf numFmtId="0" fontId="2" fillId="3" borderId="1" xfId="0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3" fontId="0" fillId="7" borderId="1" xfId="0" applyNumberForma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9" fontId="0" fillId="4" borderId="1" xfId="1" applyFont="1" applyFill="1" applyBorder="1"/>
    <xf numFmtId="3" fontId="0" fillId="5" borderId="1" xfId="0" applyNumberFormat="1" applyFill="1" applyBorder="1"/>
    <xf numFmtId="3" fontId="0" fillId="6" borderId="1" xfId="0" applyNumberFormat="1" applyFill="1" applyBorder="1"/>
    <xf numFmtId="10" fontId="0" fillId="7" borderId="1" xfId="1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ont="1" applyFill="1" applyBorder="1"/>
    <xf numFmtId="3" fontId="2" fillId="8" borderId="1" xfId="0" applyNumberFormat="1" applyFont="1" applyFill="1" applyBorder="1"/>
    <xf numFmtId="0" fontId="0" fillId="0" borderId="0" xfId="0" applyFill="1"/>
    <xf numFmtId="3" fontId="3" fillId="0" borderId="0" xfId="0" applyNumberFormat="1" applyFont="1"/>
    <xf numFmtId="3" fontId="0" fillId="0" borderId="0" xfId="0" applyNumberFormat="1" applyFill="1"/>
    <xf numFmtId="0" fontId="0" fillId="0" borderId="1" xfId="0" applyFill="1" applyBorder="1"/>
    <xf numFmtId="3" fontId="0" fillId="0" borderId="0" xfId="0" applyNumberFormat="1"/>
    <xf numFmtId="0" fontId="0" fillId="0" borderId="7" xfId="0" applyFill="1" applyBorder="1"/>
    <xf numFmtId="0" fontId="0" fillId="7" borderId="0" xfId="0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2" applyNumberFormat="1" applyFont="1" applyFill="1"/>
    <xf numFmtId="164" fontId="0" fillId="0" borderId="0" xfId="0" applyNumberFormat="1" applyFill="1"/>
    <xf numFmtId="164" fontId="0" fillId="4" borderId="1" xfId="2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  <xf numFmtId="164" fontId="0" fillId="0" borderId="0" xfId="2" applyNumberFormat="1" applyFont="1" applyFill="1" applyBorder="1"/>
    <xf numFmtId="3" fontId="0" fillId="0" borderId="1" xfId="0" applyNumberFormat="1" applyFill="1" applyBorder="1"/>
    <xf numFmtId="164" fontId="0" fillId="0" borderId="1" xfId="2" applyNumberFormat="1" applyFont="1" applyFill="1" applyBorder="1"/>
    <xf numFmtId="0" fontId="2" fillId="2" borderId="3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164" fontId="5" fillId="9" borderId="1" xfId="2" applyNumberFormat="1" applyFont="1" applyFill="1" applyBorder="1"/>
    <xf numFmtId="3" fontId="0" fillId="10" borderId="1" xfId="0" applyNumberFormat="1" applyFont="1" applyFill="1" applyBorder="1"/>
    <xf numFmtId="3" fontId="6" fillId="2" borderId="1" xfId="0" applyNumberFormat="1" applyFont="1" applyFill="1" applyBorder="1"/>
    <xf numFmtId="0" fontId="0" fillId="0" borderId="0" xfId="0" applyFont="1" applyFill="1"/>
    <xf numFmtId="1" fontId="0" fillId="0" borderId="0" xfId="0" applyNumberFormat="1" applyFill="1"/>
    <xf numFmtId="0" fontId="2" fillId="0" borderId="1" xfId="0" applyFont="1" applyFill="1" applyBorder="1"/>
    <xf numFmtId="164" fontId="0" fillId="0" borderId="0" xfId="2" applyNumberFormat="1" applyFont="1"/>
    <xf numFmtId="3" fontId="0" fillId="0" borderId="1" xfId="0" applyNumberFormat="1" applyBorder="1"/>
    <xf numFmtId="164" fontId="0" fillId="0" borderId="1" xfId="2" applyNumberFormat="1" applyFont="1" applyBorder="1"/>
    <xf numFmtId="9" fontId="0" fillId="0" borderId="1" xfId="1" applyFont="1" applyBorder="1"/>
    <xf numFmtId="0" fontId="2" fillId="0" borderId="1" xfId="0" applyFont="1" applyBorder="1" applyAlignment="1">
      <alignment wrapText="1"/>
    </xf>
    <xf numFmtId="164" fontId="0" fillId="11" borderId="1" xfId="2" applyNumberFormat="1" applyFont="1" applyFill="1" applyBorder="1" applyAlignment="1">
      <alignment wrapText="1"/>
    </xf>
    <xf numFmtId="164" fontId="0" fillId="11" borderId="1" xfId="2" applyNumberFormat="1" applyFont="1" applyFill="1" applyBorder="1"/>
    <xf numFmtId="164" fontId="0" fillId="12" borderId="1" xfId="2" applyNumberFormat="1" applyFont="1" applyFill="1" applyBorder="1" applyAlignment="1">
      <alignment wrapText="1"/>
    </xf>
    <xf numFmtId="164" fontId="0" fillId="12" borderId="1" xfId="2" applyNumberFormat="1" applyFont="1" applyFill="1" applyBorder="1"/>
    <xf numFmtId="164" fontId="0" fillId="13" borderId="1" xfId="2" applyNumberFormat="1" applyFont="1" applyFill="1" applyBorder="1" applyAlignment="1">
      <alignment wrapText="1"/>
    </xf>
    <xf numFmtId="164" fontId="0" fillId="13" borderId="1" xfId="2" applyNumberFormat="1" applyFont="1" applyFill="1" applyBorder="1"/>
    <xf numFmtId="0" fontId="0" fillId="13" borderId="1" xfId="0" applyFill="1" applyBorder="1"/>
    <xf numFmtId="3" fontId="2" fillId="0" borderId="0" xfId="0" applyNumberFormat="1" applyFont="1" applyFill="1"/>
    <xf numFmtId="3" fontId="2" fillId="2" borderId="1" xfId="0" applyNumberFormat="1" applyFont="1" applyFill="1" applyBorder="1"/>
    <xf numFmtId="164" fontId="2" fillId="4" borderId="1" xfId="2" applyNumberFormat="1" applyFont="1" applyFill="1" applyBorder="1"/>
    <xf numFmtId="3" fontId="8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3" fontId="4" fillId="9" borderId="4" xfId="0" applyNumberFormat="1" applyFont="1" applyFill="1" applyBorder="1" applyAlignment="1">
      <alignment horizontal="center"/>
    </xf>
    <xf numFmtId="3" fontId="4" fillId="9" borderId="5" xfId="0" applyNumberFormat="1" applyFont="1" applyFill="1" applyBorder="1" applyAlignment="1">
      <alignment horizontal="center"/>
    </xf>
    <xf numFmtId="3" fontId="4" fillId="9" borderId="6" xfId="0" applyNumberFormat="1" applyFont="1" applyFill="1" applyBorder="1" applyAlignment="1">
      <alignment horizontal="center"/>
    </xf>
    <xf numFmtId="164" fontId="0" fillId="11" borderId="4" xfId="2" applyNumberFormat="1" applyFont="1" applyFill="1" applyBorder="1" applyAlignment="1">
      <alignment horizontal="center" wrapText="1"/>
    </xf>
    <xf numFmtId="164" fontId="0" fillId="11" borderId="6" xfId="2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4" fontId="0" fillId="13" borderId="4" xfId="2" applyNumberFormat="1" applyFont="1" applyFill="1" applyBorder="1" applyAlignment="1">
      <alignment horizontal="center" wrapText="1"/>
    </xf>
    <xf numFmtId="164" fontId="0" fillId="13" borderId="6" xfId="2" applyNumberFormat="1" applyFont="1" applyFill="1" applyBorder="1" applyAlignment="1">
      <alignment horizontal="center" wrapText="1"/>
    </xf>
    <xf numFmtId="164" fontId="0" fillId="12" borderId="4" xfId="2" applyNumberFormat="1" applyFont="1" applyFill="1" applyBorder="1" applyAlignment="1">
      <alignment horizontal="center" wrapText="1"/>
    </xf>
    <xf numFmtId="164" fontId="0" fillId="12" borderId="6" xfId="2" applyNumberFormat="1" applyFont="1" applyFill="1" applyBorder="1" applyAlignment="1">
      <alignment horizontal="center" wrapText="1"/>
    </xf>
  </cellXfs>
  <cellStyles count="6">
    <cellStyle name="Comma" xfId="2" builtinId="3"/>
    <cellStyle name="Comma 2" xfId="3"/>
    <cellStyle name="Normal" xfId="0" builtinId="0"/>
    <cellStyle name="Normal 10" xfId="4"/>
    <cellStyle name="Normal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A56"/>
  <sheetViews>
    <sheetView workbookViewId="0">
      <pane xSplit="1" ySplit="2" topLeftCell="B36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18.7109375" style="27" bestFit="1" customWidth="1"/>
    <col min="2" max="2" width="9.42578125" style="27" bestFit="1" customWidth="1"/>
    <col min="3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4.85546875" style="29" bestFit="1" customWidth="1"/>
    <col min="13" max="13" width="12" style="27" customWidth="1"/>
    <col min="14" max="14" width="11.140625" style="27" customWidth="1"/>
    <col min="15" max="15" width="10.5703125" style="27" customWidth="1"/>
    <col min="16" max="16" width="11.7109375" style="27" customWidth="1"/>
    <col min="17" max="17" width="13.85546875" style="27" bestFit="1" customWidth="1"/>
    <col min="18" max="18" width="11.7109375" style="27" customWidth="1"/>
    <col min="19" max="19" width="12" style="27" customWidth="1"/>
    <col min="20" max="20" width="14.7109375" style="27" customWidth="1"/>
    <col min="21" max="21" width="15.28515625" style="27" customWidth="1"/>
    <col min="22" max="32" width="15.5703125" style="27" customWidth="1"/>
    <col min="33" max="41" width="13.42578125" style="27" customWidth="1"/>
    <col min="42" max="43" width="14.85546875" style="27" customWidth="1"/>
    <col min="44" max="44" width="15.5703125" style="29" customWidth="1"/>
    <col min="45" max="45" width="14.85546875" style="27" bestFit="1" customWidth="1"/>
    <col min="46" max="53" width="9.140625" style="27"/>
    <col min="54" max="54" width="10.140625" style="27" bestFit="1" customWidth="1"/>
    <col min="55" max="55" width="12.5703125" style="4" customWidth="1"/>
    <col min="56" max="56" width="12.42578125" style="27" customWidth="1"/>
    <col min="57" max="57" width="19" style="27" bestFit="1" customWidth="1"/>
    <col min="58" max="16384" width="9.140625" style="27"/>
  </cols>
  <sheetData>
    <row r="1" spans="1:79" s="4" customFormat="1" x14ac:dyDescent="0.25">
      <c r="A1" s="1"/>
      <c r="B1" s="72" t="s">
        <v>92</v>
      </c>
      <c r="C1" s="72"/>
      <c r="D1" s="72"/>
      <c r="E1" s="72"/>
      <c r="F1" s="72"/>
      <c r="G1" s="72"/>
      <c r="H1" s="72"/>
      <c r="I1" s="72"/>
      <c r="J1" s="72"/>
      <c r="K1" s="73"/>
      <c r="L1" s="34"/>
      <c r="M1" s="2" t="s">
        <v>0</v>
      </c>
      <c r="N1" s="82" t="s">
        <v>1</v>
      </c>
      <c r="O1" s="83"/>
      <c r="P1" s="83"/>
      <c r="Q1" s="83"/>
      <c r="R1" s="83"/>
      <c r="S1" s="83"/>
      <c r="T1" s="83"/>
      <c r="U1" s="84"/>
      <c r="V1" s="3" t="s">
        <v>2</v>
      </c>
      <c r="W1" s="74" t="s">
        <v>3</v>
      </c>
      <c r="X1" s="75"/>
      <c r="Y1" s="75"/>
      <c r="Z1" s="75"/>
      <c r="AA1" s="75"/>
      <c r="AB1" s="75"/>
      <c r="AC1" s="75"/>
      <c r="AD1" s="75"/>
      <c r="AE1" s="75"/>
      <c r="AF1" s="76"/>
      <c r="AG1" s="77" t="s">
        <v>94</v>
      </c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9" t="s">
        <v>4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1"/>
    </row>
    <row r="2" spans="1:79" s="15" customFormat="1" ht="90" x14ac:dyDescent="0.25">
      <c r="A2" s="5" t="s">
        <v>5</v>
      </c>
      <c r="B2" s="6" t="s">
        <v>6</v>
      </c>
      <c r="C2" s="6" t="s">
        <v>7</v>
      </c>
      <c r="D2" s="6" t="s">
        <v>95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98</v>
      </c>
      <c r="M2" s="7" t="s">
        <v>15</v>
      </c>
      <c r="N2" s="8" t="s">
        <v>16</v>
      </c>
      <c r="O2" s="8" t="s">
        <v>96</v>
      </c>
      <c r="P2" s="8" t="s">
        <v>17</v>
      </c>
      <c r="Q2" s="8" t="s">
        <v>8</v>
      </c>
      <c r="R2" s="8" t="s">
        <v>12</v>
      </c>
      <c r="S2" s="8" t="s">
        <v>18</v>
      </c>
      <c r="T2" s="8" t="s">
        <v>19</v>
      </c>
      <c r="U2" s="8" t="s">
        <v>99</v>
      </c>
      <c r="V2" s="9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1" t="s">
        <v>31</v>
      </c>
      <c r="AH2" s="11" t="s">
        <v>32</v>
      </c>
      <c r="AI2" s="11" t="s">
        <v>33</v>
      </c>
      <c r="AJ2" s="11" t="s">
        <v>34</v>
      </c>
      <c r="AK2" s="11" t="s">
        <v>35</v>
      </c>
      <c r="AL2" s="11" t="s">
        <v>36</v>
      </c>
      <c r="AM2" s="11" t="s">
        <v>37</v>
      </c>
      <c r="AN2" s="11" t="s">
        <v>38</v>
      </c>
      <c r="AO2" s="11" t="s">
        <v>39</v>
      </c>
      <c r="AP2" s="11" t="s">
        <v>40</v>
      </c>
      <c r="AQ2" s="11" t="s">
        <v>41</v>
      </c>
      <c r="AR2" s="12" t="s">
        <v>91</v>
      </c>
      <c r="AS2" s="13">
        <v>2020</v>
      </c>
      <c r="AT2" s="13">
        <v>2021</v>
      </c>
      <c r="AU2" s="13">
        <v>2022</v>
      </c>
      <c r="AV2" s="13">
        <v>2023</v>
      </c>
      <c r="AW2" s="13">
        <v>2024</v>
      </c>
      <c r="AX2" s="13">
        <v>2025</v>
      </c>
      <c r="AY2" s="13">
        <v>2026</v>
      </c>
      <c r="AZ2" s="13">
        <v>2027</v>
      </c>
      <c r="BA2" s="13">
        <v>2028</v>
      </c>
      <c r="BB2" s="13">
        <v>2029</v>
      </c>
      <c r="BC2" s="14" t="s">
        <v>93</v>
      </c>
      <c r="BD2" s="14" t="s">
        <v>97</v>
      </c>
    </row>
    <row r="3" spans="1:79" x14ac:dyDescent="0.25">
      <c r="A3" s="16" t="s">
        <v>42</v>
      </c>
      <c r="B3" s="17">
        <v>2264.0354115</v>
      </c>
      <c r="C3" s="17">
        <v>876.68376069999999</v>
      </c>
      <c r="D3" s="17">
        <v>0</v>
      </c>
      <c r="E3" s="17">
        <v>0</v>
      </c>
      <c r="F3" s="17">
        <v>46045176</v>
      </c>
      <c r="G3" s="17">
        <v>53492095.964400001</v>
      </c>
      <c r="H3" s="17">
        <v>0</v>
      </c>
      <c r="I3" s="17">
        <v>0</v>
      </c>
      <c r="J3" s="17">
        <v>10333.1</v>
      </c>
      <c r="K3" s="17">
        <v>0</v>
      </c>
      <c r="L3" s="17">
        <f>((B3*F3)+(C3*G3)+(D3*H3)+E3)/2000</f>
        <v>75571780.425272703</v>
      </c>
      <c r="M3" s="18">
        <f t="shared" ref="M3:M13" si="0">B3*0.94</f>
        <v>2128.1932868099998</v>
      </c>
      <c r="N3" s="19">
        <f t="shared" ref="N3:N13" si="1">MAX(F3-((P3-G3)*(F3/(F3+H3))), 0)</f>
        <v>36001106.6844</v>
      </c>
      <c r="O3" s="19">
        <f t="shared" ref="O3:O13" si="2">MAX(H3-((P3-G3)*(H3/(H3+F3))),0)</f>
        <v>0</v>
      </c>
      <c r="P3" s="19">
        <f t="shared" ref="P3:P34" si="3">MIN(((J3*8784*0.7)+(0.15*K3*8784)), SUM(F3:H3))</f>
        <v>63536165.280000001</v>
      </c>
      <c r="Q3" s="19">
        <f t="shared" ref="Q3:Q18" si="4">0.55*8784*C3*K3+E3</f>
        <v>0</v>
      </c>
      <c r="R3" s="19">
        <f t="shared" ref="R3:R25" si="5">K3*8784*0.55+I3</f>
        <v>0</v>
      </c>
      <c r="S3" s="20">
        <f t="shared" ref="S3:S12" si="6">G3/(8784*J3)</f>
        <v>0.5893409998866711</v>
      </c>
      <c r="T3" s="20">
        <f t="shared" ref="T3:T12" si="7">(P3-(0.15*8784*K3))/(8784*J3)</f>
        <v>0.7</v>
      </c>
      <c r="U3" s="39">
        <f>((M3*N3)+(C3*P3)+(D3*O3)+Q3)/2000</f>
        <v>66159218.940798931</v>
      </c>
      <c r="V3" s="21">
        <v>2329528.2830145163</v>
      </c>
      <c r="W3" s="22">
        <v>4596882.7422880698</v>
      </c>
      <c r="X3" s="22">
        <v>5214380.8872008417</v>
      </c>
      <c r="Y3" s="22">
        <v>5914827.408295366</v>
      </c>
      <c r="Z3" s="22">
        <v>6709364.7408451298</v>
      </c>
      <c r="AA3" s="22">
        <v>7610632.0807540147</v>
      </c>
      <c r="AB3" s="22">
        <v>8632966.4440490995</v>
      </c>
      <c r="AC3" s="22">
        <v>9792630.7346464135</v>
      </c>
      <c r="AD3" s="22">
        <v>11108072.448404405</v>
      </c>
      <c r="AE3" s="22">
        <v>12600217.128830224</v>
      </c>
      <c r="AF3" s="22">
        <v>14292801.242619921</v>
      </c>
      <c r="AG3" s="23">
        <v>1.3565448857668829E-2</v>
      </c>
      <c r="AH3" s="23">
        <v>2.1110249168110995E-2</v>
      </c>
      <c r="AI3" s="23">
        <v>3.0020743411710758E-2</v>
      </c>
      <c r="AJ3" s="23">
        <v>4.0142900821594239E-2</v>
      </c>
      <c r="AK3" s="23">
        <v>5.1321765299617413E-2</v>
      </c>
      <c r="AL3" s="23">
        <v>6.1878068330440204E-2</v>
      </c>
      <c r="AM3" s="23">
        <v>7.1467168062364167E-2</v>
      </c>
      <c r="AN3" s="23">
        <v>8.0128552787421717E-2</v>
      </c>
      <c r="AO3" s="23">
        <v>8.7899819948471861E-2</v>
      </c>
      <c r="AP3" s="23">
        <v>9.4816763133538096E-2</v>
      </c>
      <c r="AQ3" s="23">
        <v>1.5062729353312405</v>
      </c>
      <c r="AR3" s="24">
        <v>92654857.354800001</v>
      </c>
      <c r="AS3" s="25">
        <f t="shared" ref="AS3:AS18" si="8">(($M3*$N3)+($O3*$D3)+($C3*$P3)+$Q3)/($N3+$O3+$P3+$R3+$V3+W3+(MIN(AG3*$AR3,$AR3*$AQ3*AG3)))</f>
        <v>1228.3486442470935</v>
      </c>
      <c r="AT3" s="25">
        <f t="shared" ref="AT3:AT18" si="9">(($M3*$N3)+($O3*$D3)+($C3*$P3)+$Q3)/($N3+$O3+$P3+$R3+$V3+X3+(MIN(AH3*$AR3,$AR3*$AQ3*AH3)))</f>
        <v>1213.5170443569389</v>
      </c>
      <c r="AU3" s="25">
        <f t="shared" ref="AU3:AU18" si="10">(($M3*$N3)+($O3*$D3)+($C3*$P3)+$Q3)/($N3+$O3+$P3+$R3+$V3+Y3+(MIN(AI3*$AR3,$AR3*$AQ3*AI3)))</f>
        <v>1196.767490824541</v>
      </c>
      <c r="AV3" s="25">
        <f t="shared" ref="AV3:AV18" si="11">(($M3*$N3)+($O3*$D3)+($C3*$P3)+$Q3)/($N3+$O3+$P3+$R3+$V3+Z3+(MIN(AJ3*$AR3,$AR3*$AQ3*AJ3)))</f>
        <v>1178.3047438250137</v>
      </c>
      <c r="AW3" s="25">
        <f t="shared" ref="AW3:AW18" si="12">(($M3*$N3)+($O3*$D3)+($C3*$P3)+$Q3)/($N3+$O3+$P3+$R3+$V3+AA3+(MIN(AK3*$AR3,$AR3*$AQ3*AK3)))</f>
        <v>1158.3242250929225</v>
      </c>
      <c r="AX3" s="25">
        <f t="shared" ref="AX3:AX18" si="13">(($M3*$N3)+($O3*$D3)+($C3*$P3)+$Q3)/($N3+$O3+$P3+$R3+$V3+AB3+(MIN(AL3*$AR3,$AR3*$AQ3*AL3)))</f>
        <v>1138.3889073566238</v>
      </c>
      <c r="AY3" s="25">
        <f t="shared" ref="AY3:AY18" si="14">(($M3*$N3)+($O3*$D3)+($C3*$P3)+$Q3)/($N3+$O3+$P3+$R3+$V3+AC3+(MIN(AM3*$AR3,$AR3*$AQ3*AM3)))</f>
        <v>1118.6767237964684</v>
      </c>
      <c r="AZ3" s="25">
        <f t="shared" ref="AZ3:AZ18" si="15">(($M3*$N3)+($O3*$D3)+($C3*$P3)+$Q3)/($N3+$O3+$P3+$R3+$V3+AD3+(MIN(AN3*$AR3,$AR3*$AQ3*AN3)))</f>
        <v>1098.9979027854151</v>
      </c>
      <c r="BA3" s="25">
        <f t="shared" ref="BA3:BA18" si="16">(($M3*$N3)+($O3*$D3)+($C3*$P3)+$Q3)/($N3+$O3+$P3+$R3+$V3+AE3+(MIN(AO3*$AR3,$AR3*$AQ3*AO3)))</f>
        <v>1079.1694588194223</v>
      </c>
      <c r="BB3" s="25">
        <f t="shared" ref="BB3:BB18" si="17">(($M3*$N3)+($O3*$D3)+($C3*$P3)+$Q3)/($N3+$O3+$P3+$R3+$V3+AF3+(MIN(AP3*$AR3,$AR3*$AQ3*AP3)))</f>
        <v>1059.0148661971609</v>
      </c>
      <c r="BC3" s="26">
        <f>AVERAGE(AS3:BB3)</f>
        <v>1146.9510007301601</v>
      </c>
      <c r="BD3" s="26">
        <f>BB3</f>
        <v>1059.0148661971609</v>
      </c>
      <c r="BE3" s="37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x14ac:dyDescent="0.25">
      <c r="A4" s="16" t="s">
        <v>43</v>
      </c>
      <c r="B4" s="17">
        <v>2851.8639784000002</v>
      </c>
      <c r="C4" s="17">
        <v>1149.0343319000001</v>
      </c>
      <c r="D4" s="17">
        <v>0</v>
      </c>
      <c r="E4" s="17">
        <v>1179006933.8139415</v>
      </c>
      <c r="F4" s="17">
        <v>215407</v>
      </c>
      <c r="G4" s="17">
        <v>2204942.0011</v>
      </c>
      <c r="H4" s="17">
        <v>0</v>
      </c>
      <c r="I4" s="17">
        <v>741852.83059999999</v>
      </c>
      <c r="J4" s="17">
        <v>589</v>
      </c>
      <c r="K4" s="17">
        <v>0</v>
      </c>
      <c r="L4" s="17">
        <f t="shared" ref="L4:L51" si="18">((B4*F4)+(C4*G4)+(D4*H4)+E4)/2000</f>
        <v>2163436.2284606691</v>
      </c>
      <c r="M4" s="18">
        <f t="shared" si="0"/>
        <v>2680.7521396960001</v>
      </c>
      <c r="N4" s="19">
        <f t="shared" si="1"/>
        <v>0</v>
      </c>
      <c r="O4" s="19">
        <f t="shared" si="2"/>
        <v>0</v>
      </c>
      <c r="P4" s="19">
        <f t="shared" si="3"/>
        <v>2420349.0011</v>
      </c>
      <c r="Q4" s="19">
        <f t="shared" si="4"/>
        <v>1179006933.8139415</v>
      </c>
      <c r="R4" s="19">
        <f t="shared" si="5"/>
        <v>741852.83059999999</v>
      </c>
      <c r="S4" s="20">
        <f t="shared" si="6"/>
        <v>0.42617654902338253</v>
      </c>
      <c r="T4" s="20">
        <f t="shared" si="7"/>
        <v>0.46781093752416031</v>
      </c>
      <c r="U4" s="39">
        <f t="shared" ref="U4:U51" si="19">((M4*N4)+(C4*P4)+(D4*O4)+Q4)/2000</f>
        <v>1980035.5156288561</v>
      </c>
      <c r="V4" s="21"/>
      <c r="W4" s="22">
        <v>61595</v>
      </c>
      <c r="X4" s="22">
        <v>68633</v>
      </c>
      <c r="Y4" s="22">
        <v>76475</v>
      </c>
      <c r="Z4" s="22">
        <v>85213</v>
      </c>
      <c r="AA4" s="22">
        <v>94950</v>
      </c>
      <c r="AB4" s="22">
        <v>105799</v>
      </c>
      <c r="AC4" s="22">
        <v>117887</v>
      </c>
      <c r="AD4" s="22">
        <v>131357</v>
      </c>
      <c r="AE4" s="22">
        <v>146365</v>
      </c>
      <c r="AF4" s="22">
        <v>163089</v>
      </c>
      <c r="AG4" s="23">
        <v>1.2212421844644984E-2</v>
      </c>
      <c r="AH4" s="23">
        <v>1.9521570512016733E-2</v>
      </c>
      <c r="AI4" s="23">
        <v>2.8244504204679194E-2</v>
      </c>
      <c r="AJ4" s="23">
        <v>3.8228870530589272E-2</v>
      </c>
      <c r="AK4" s="23">
        <v>4.9320367399744186E-2</v>
      </c>
      <c r="AL4" s="23">
        <v>6.0204737187786357E-2</v>
      </c>
      <c r="AM4" s="23">
        <v>7.0126534583745154E-2</v>
      </c>
      <c r="AN4" s="23">
        <v>7.9121468770809833E-2</v>
      </c>
      <c r="AO4" s="23">
        <v>8.7223586883008228E-2</v>
      </c>
      <c r="AP4" s="23">
        <v>9.4465345874631207E-2</v>
      </c>
      <c r="AQ4" s="23">
        <v>0.95575594451088541</v>
      </c>
      <c r="AR4" s="24">
        <v>6898283.4660999998</v>
      </c>
      <c r="AS4" s="25">
        <f t="shared" si="8"/>
        <v>1198.4547266160848</v>
      </c>
      <c r="AT4" s="25">
        <f t="shared" si="9"/>
        <v>1178.753237597163</v>
      </c>
      <c r="AU4" s="25">
        <f t="shared" si="10"/>
        <v>1156.2605733137525</v>
      </c>
      <c r="AV4" s="25">
        <f t="shared" si="11"/>
        <v>1131.6232464035427</v>
      </c>
      <c r="AW4" s="25">
        <f t="shared" si="12"/>
        <v>1105.4472514645827</v>
      </c>
      <c r="AX4" s="25">
        <f t="shared" si="13"/>
        <v>1080.5296163593198</v>
      </c>
      <c r="AY4" s="25">
        <f t="shared" si="14"/>
        <v>1058.1526390736981</v>
      </c>
      <c r="AZ4" s="25">
        <f t="shared" si="15"/>
        <v>1037.9686275410008</v>
      </c>
      <c r="BA4" s="25">
        <f t="shared" si="16"/>
        <v>1019.6806452543434</v>
      </c>
      <c r="BB4" s="25">
        <f t="shared" si="17"/>
        <v>1003.0300713079674</v>
      </c>
      <c r="BC4" s="26">
        <f t="shared" ref="BC4:BC51" si="20">AVERAGE(AS4:BB4)</f>
        <v>1096.9900634931455</v>
      </c>
      <c r="BD4" s="26">
        <f t="shared" ref="BD4:BD51" si="21">BB4</f>
        <v>1003.0300713079674</v>
      </c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</row>
    <row r="5" spans="1:79" x14ac:dyDescent="0.25">
      <c r="A5" s="16" t="s">
        <v>44</v>
      </c>
      <c r="B5" s="17">
        <v>2268.1042771000002</v>
      </c>
      <c r="C5" s="17">
        <v>899.86091399999998</v>
      </c>
      <c r="D5" s="17">
        <v>1562.9144492</v>
      </c>
      <c r="E5" s="17">
        <v>17227768.092891555</v>
      </c>
      <c r="F5" s="17">
        <v>24335930</v>
      </c>
      <c r="G5" s="17">
        <v>26782325.404100001</v>
      </c>
      <c r="H5" s="17">
        <v>1033871.4028</v>
      </c>
      <c r="I5" s="17">
        <v>19361.3842611</v>
      </c>
      <c r="J5" s="17">
        <v>11201.5</v>
      </c>
      <c r="K5" s="17">
        <v>0</v>
      </c>
      <c r="L5" s="17">
        <f t="shared" si="18"/>
        <v>40464937.529764377</v>
      </c>
      <c r="M5" s="18">
        <f t="shared" si="0"/>
        <v>2132.018020474</v>
      </c>
      <c r="N5" s="19">
        <f t="shared" si="1"/>
        <v>0</v>
      </c>
      <c r="O5" s="19">
        <f t="shared" si="2"/>
        <v>0</v>
      </c>
      <c r="P5" s="19">
        <f t="shared" si="3"/>
        <v>52152126.806900002</v>
      </c>
      <c r="Q5" s="19">
        <f t="shared" si="4"/>
        <v>17227768.092891555</v>
      </c>
      <c r="R5" s="19">
        <f t="shared" si="5"/>
        <v>19361.3842611</v>
      </c>
      <c r="S5" s="20">
        <f t="shared" si="6"/>
        <v>0.27219476733108133</v>
      </c>
      <c r="T5" s="20">
        <f t="shared" si="7"/>
        <v>0.53003373709484003</v>
      </c>
      <c r="U5" s="39">
        <f t="shared" si="19"/>
        <v>23473444.131796911</v>
      </c>
      <c r="V5" s="21">
        <v>1818486.110605574</v>
      </c>
      <c r="W5" s="22">
        <v>2150929.7962148427</v>
      </c>
      <c r="X5" s="22">
        <v>2282026.0444199638</v>
      </c>
      <c r="Y5" s="22">
        <v>2421112.4308079784</v>
      </c>
      <c r="Z5" s="22">
        <v>2568675.943443425</v>
      </c>
      <c r="AA5" s="22">
        <v>2725233.2516516135</v>
      </c>
      <c r="AB5" s="22">
        <v>2891332.5150511358</v>
      </c>
      <c r="AC5" s="22">
        <v>3067555.3028444485</v>
      </c>
      <c r="AD5" s="22">
        <v>3254518.6300866101</v>
      </c>
      <c r="AE5" s="22">
        <v>3452877.1180618308</v>
      </c>
      <c r="AF5" s="22">
        <v>3663325.286332035</v>
      </c>
      <c r="AG5" s="23">
        <v>5.2367999867446578E-2</v>
      </c>
      <c r="AH5" s="23">
        <v>6.2772281450957992E-2</v>
      </c>
      <c r="AI5" s="23">
        <v>7.2197706945918413E-2</v>
      </c>
      <c r="AJ5" s="23">
        <v>8.0688243125984341E-2</v>
      </c>
      <c r="AK5" s="23">
        <v>8.828567033371125E-2</v>
      </c>
      <c r="AL5" s="23">
        <v>9.5029689261253603E-2</v>
      </c>
      <c r="AM5" s="23">
        <v>0.10095802249991032</v>
      </c>
      <c r="AN5" s="23">
        <v>0.10610651111465083</v>
      </c>
      <c r="AO5" s="23">
        <v>0.11050920648721524</v>
      </c>
      <c r="AP5" s="23">
        <v>0.11419845765945275</v>
      </c>
      <c r="AQ5" s="23">
        <v>1.4251222105415922</v>
      </c>
      <c r="AR5" s="24">
        <v>80700600.059299991</v>
      </c>
      <c r="AS5" s="25">
        <f t="shared" si="8"/>
        <v>777.69083296047597</v>
      </c>
      <c r="AT5" s="25">
        <f t="shared" si="9"/>
        <v>765.38314084976446</v>
      </c>
      <c r="AU5" s="25">
        <f t="shared" si="10"/>
        <v>754.31853101159254</v>
      </c>
      <c r="AV5" s="25">
        <f t="shared" si="11"/>
        <v>744.35880298741824</v>
      </c>
      <c r="AW5" s="25">
        <f t="shared" si="12"/>
        <v>735.3845772872661</v>
      </c>
      <c r="AX5" s="25">
        <f t="shared" si="13"/>
        <v>727.29201145726518</v>
      </c>
      <c r="AY5" s="25">
        <f t="shared" si="14"/>
        <v>719.99016010742127</v>
      </c>
      <c r="AZ5" s="25">
        <f t="shared" si="15"/>
        <v>713.39883465656169</v>
      </c>
      <c r="BA5" s="25">
        <f t="shared" si="16"/>
        <v>707.44685428414061</v>
      </c>
      <c r="BB5" s="25">
        <f t="shared" si="17"/>
        <v>702.07060566763369</v>
      </c>
      <c r="BC5" s="26">
        <f t="shared" si="20"/>
        <v>734.73343512695396</v>
      </c>
      <c r="BD5" s="26">
        <f t="shared" si="21"/>
        <v>702.07060566763369</v>
      </c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</row>
    <row r="6" spans="1:79" x14ac:dyDescent="0.25">
      <c r="A6" s="16" t="s">
        <v>45</v>
      </c>
      <c r="B6" s="17">
        <v>2276.1671658999999</v>
      </c>
      <c r="C6" s="17">
        <v>827.20611759999997</v>
      </c>
      <c r="D6" s="17">
        <v>1446.3626015</v>
      </c>
      <c r="E6" s="17">
        <v>789080955.25707102</v>
      </c>
      <c r="F6" s="17">
        <v>28378831</v>
      </c>
      <c r="G6" s="17">
        <v>15651184.9989</v>
      </c>
      <c r="H6" s="17">
        <v>860469.77339999995</v>
      </c>
      <c r="I6" s="17">
        <v>1310917.1879999998</v>
      </c>
      <c r="J6" s="17">
        <v>5588.4</v>
      </c>
      <c r="K6" s="17">
        <v>0</v>
      </c>
      <c r="L6" s="17">
        <f t="shared" si="18"/>
        <v>39787675.781414248</v>
      </c>
      <c r="M6" s="18">
        <f t="shared" si="0"/>
        <v>2139.597135946</v>
      </c>
      <c r="N6" s="19">
        <f t="shared" si="1"/>
        <v>10218692.588789813</v>
      </c>
      <c r="O6" s="19">
        <f t="shared" si="2"/>
        <v>309839.26351019286</v>
      </c>
      <c r="P6" s="19">
        <f t="shared" si="3"/>
        <v>34361953.919999994</v>
      </c>
      <c r="Q6" s="19">
        <f t="shared" si="4"/>
        <v>789080955.25707102</v>
      </c>
      <c r="R6" s="19">
        <f t="shared" si="5"/>
        <v>1310917.1879999998</v>
      </c>
      <c r="S6" s="20">
        <f t="shared" si="6"/>
        <v>0.31883604537555943</v>
      </c>
      <c r="T6" s="20">
        <f t="shared" si="7"/>
        <v>0.7</v>
      </c>
      <c r="U6" s="39">
        <f t="shared" si="19"/>
        <v>25762762.384937555</v>
      </c>
      <c r="V6" s="21">
        <v>842037.12970128574</v>
      </c>
      <c r="W6" s="22">
        <v>2288229.0213397061</v>
      </c>
      <c r="X6" s="22">
        <v>2479266.0746687674</v>
      </c>
      <c r="Y6" s="22">
        <v>2686252.2115048999</v>
      </c>
      <c r="Z6" s="22">
        <v>2910518.9707317012</v>
      </c>
      <c r="AA6" s="22">
        <v>3153509.0572316013</v>
      </c>
      <c r="AB6" s="22">
        <v>3416785.6227859175</v>
      </c>
      <c r="AC6" s="22">
        <v>3702042.3218080997</v>
      </c>
      <c r="AD6" s="22">
        <v>4011114.2065985613</v>
      </c>
      <c r="AE6" s="22">
        <v>4345989.5322101079</v>
      </c>
      <c r="AF6" s="22">
        <v>4708822.5468645049</v>
      </c>
      <c r="AG6" s="23">
        <v>1.5237756645043206E-2</v>
      </c>
      <c r="AH6" s="23">
        <v>2.3140612618675508E-2</v>
      </c>
      <c r="AI6" s="23">
        <v>3.238611909352046E-2</v>
      </c>
      <c r="AJ6" s="23">
        <v>4.2820567914841019E-2</v>
      </c>
      <c r="AK6" s="23">
        <v>5.4211349179579094E-2</v>
      </c>
      <c r="AL6" s="23">
        <v>6.4613667196547847E-2</v>
      </c>
      <c r="AM6" s="23">
        <v>7.4065695082287608E-2</v>
      </c>
      <c r="AN6" s="23">
        <v>8.2603816043337261E-2</v>
      </c>
      <c r="AO6" s="23">
        <v>9.026270259875846E-2</v>
      </c>
      <c r="AP6" s="23">
        <v>9.7075392238470892E-2</v>
      </c>
      <c r="AQ6" s="23">
        <v>1.1398795462238362</v>
      </c>
      <c r="AR6" s="24">
        <v>50378720.481699996</v>
      </c>
      <c r="AS6" s="25">
        <f t="shared" si="8"/>
        <v>1028.4673874588877</v>
      </c>
      <c r="AT6" s="25">
        <f t="shared" si="9"/>
        <v>1016.5130974497691</v>
      </c>
      <c r="AU6" s="25">
        <f t="shared" si="10"/>
        <v>1003.1981539342876</v>
      </c>
      <c r="AV6" s="25">
        <f t="shared" si="11"/>
        <v>988.76096381723312</v>
      </c>
      <c r="AW6" s="25">
        <f t="shared" si="12"/>
        <v>973.50133153565127</v>
      </c>
      <c r="AX6" s="25">
        <f t="shared" si="13"/>
        <v>959.23225641246893</v>
      </c>
      <c r="AY6" s="25">
        <f t="shared" si="14"/>
        <v>945.82479787364241</v>
      </c>
      <c r="AZ6" s="25">
        <f t="shared" si="15"/>
        <v>933.16245006438544</v>
      </c>
      <c r="BA6" s="25">
        <f t="shared" si="16"/>
        <v>921.13906530978852</v>
      </c>
      <c r="BB6" s="25">
        <f t="shared" si="17"/>
        <v>909.65714587854814</v>
      </c>
      <c r="BC6" s="26">
        <f t="shared" si="20"/>
        <v>967.94566497346625</v>
      </c>
      <c r="BD6" s="26">
        <f t="shared" si="21"/>
        <v>909.65714587854814</v>
      </c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</row>
    <row r="7" spans="1:79" x14ac:dyDescent="0.25">
      <c r="A7" s="16" t="s">
        <v>46</v>
      </c>
      <c r="B7" s="17">
        <v>2184.3824657999999</v>
      </c>
      <c r="C7" s="17">
        <v>866.62532759999999</v>
      </c>
      <c r="D7" s="17">
        <v>1405.0881457</v>
      </c>
      <c r="E7" s="17">
        <v>9203690697.6602497</v>
      </c>
      <c r="F7" s="17">
        <v>933157</v>
      </c>
      <c r="G7" s="17">
        <v>81298989.272799999</v>
      </c>
      <c r="H7" s="17">
        <v>10403921</v>
      </c>
      <c r="I7" s="17">
        <v>14405899.252831599</v>
      </c>
      <c r="J7" s="17">
        <v>20765.3</v>
      </c>
      <c r="K7" s="17">
        <v>1855.2</v>
      </c>
      <c r="L7" s="17">
        <f t="shared" si="18"/>
        <v>48158125.882143632</v>
      </c>
      <c r="M7" s="18">
        <f t="shared" si="0"/>
        <v>2053.3195178519995</v>
      </c>
      <c r="N7" s="19">
        <f t="shared" si="1"/>
        <v>0</v>
      </c>
      <c r="O7" s="19">
        <f t="shared" si="2"/>
        <v>0</v>
      </c>
      <c r="P7" s="19">
        <f t="shared" si="3"/>
        <v>92636067.272799999</v>
      </c>
      <c r="Q7" s="19">
        <f t="shared" si="4"/>
        <v>16971116790.127369</v>
      </c>
      <c r="R7" s="19">
        <f t="shared" si="5"/>
        <v>23368741.492831599</v>
      </c>
      <c r="S7" s="20">
        <f t="shared" si="6"/>
        <v>0.44571229003685803</v>
      </c>
      <c r="T7" s="20">
        <f t="shared" si="7"/>
        <v>0.49446530378017761</v>
      </c>
      <c r="U7" s="39">
        <f t="shared" si="19"/>
        <v>48625939.468996651</v>
      </c>
      <c r="V7" s="21">
        <v>1034647.9267860011</v>
      </c>
      <c r="W7" s="22">
        <v>37968065.870375805</v>
      </c>
      <c r="X7" s="22">
        <v>40282167.89079991</v>
      </c>
      <c r="Y7" s="22">
        <v>41150704.3839375</v>
      </c>
      <c r="Z7" s="22">
        <v>41150704.3839375</v>
      </c>
      <c r="AA7" s="22">
        <v>41150704.3839375</v>
      </c>
      <c r="AB7" s="22">
        <v>41150704.3839375</v>
      </c>
      <c r="AC7" s="22">
        <v>41150704.3839375</v>
      </c>
      <c r="AD7" s="22">
        <v>41150704.3839375</v>
      </c>
      <c r="AE7" s="22">
        <v>41150704.3839375</v>
      </c>
      <c r="AF7" s="22">
        <v>41150704.3839375</v>
      </c>
      <c r="AG7" s="23">
        <v>4.9456007930732467E-2</v>
      </c>
      <c r="AH7" s="23">
        <v>6.0362560982640437E-2</v>
      </c>
      <c r="AI7" s="23">
        <v>7.0297770484374467E-2</v>
      </c>
      <c r="AJ7" s="23">
        <v>7.9299469966344627E-2</v>
      </c>
      <c r="AK7" s="23">
        <v>8.7403710557806144E-2</v>
      </c>
      <c r="AL7" s="23">
        <v>9.4644840479344419E-2</v>
      </c>
      <c r="AM7" s="23">
        <v>0.10105558093639</v>
      </c>
      <c r="AN7" s="23">
        <v>0.10666709857602427</v>
      </c>
      <c r="AO7" s="23">
        <v>0.11150907466201147</v>
      </c>
      <c r="AP7" s="23">
        <v>0.11560977111600071</v>
      </c>
      <c r="AQ7" s="23">
        <v>0.71065789075174424</v>
      </c>
      <c r="AR7" s="24">
        <v>279029344.65380001</v>
      </c>
      <c r="AS7" s="25">
        <f t="shared" si="8"/>
        <v>590.06916452261805</v>
      </c>
      <c r="AT7" s="25">
        <f t="shared" si="9"/>
        <v>574.46511607979551</v>
      </c>
      <c r="AU7" s="25">
        <f t="shared" si="10"/>
        <v>564.99147780527039</v>
      </c>
      <c r="AV7" s="25">
        <f t="shared" si="11"/>
        <v>559.19264854905725</v>
      </c>
      <c r="AW7" s="25">
        <f t="shared" si="12"/>
        <v>554.07284723596695</v>
      </c>
      <c r="AX7" s="25">
        <f t="shared" si="13"/>
        <v>549.57697256944448</v>
      </c>
      <c r="AY7" s="25">
        <f t="shared" si="14"/>
        <v>545.65712648563124</v>
      </c>
      <c r="AZ7" s="25">
        <f t="shared" si="15"/>
        <v>542.27157467269069</v>
      </c>
      <c r="BA7" s="25">
        <f t="shared" si="16"/>
        <v>539.38388904670899</v>
      </c>
      <c r="BB7" s="25">
        <f t="shared" si="17"/>
        <v>536.96223668956668</v>
      </c>
      <c r="BC7" s="26">
        <f t="shared" si="20"/>
        <v>555.66430536567498</v>
      </c>
      <c r="BD7" s="26">
        <f t="shared" si="21"/>
        <v>536.96223668956668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x14ac:dyDescent="0.25">
      <c r="A8" s="16" t="s">
        <v>47</v>
      </c>
      <c r="B8" s="17">
        <v>2225.5359119</v>
      </c>
      <c r="C8" s="17">
        <v>927.72581000000002</v>
      </c>
      <c r="D8" s="17">
        <v>5177.3097086999996</v>
      </c>
      <c r="E8" s="17">
        <v>45518965.42301061</v>
      </c>
      <c r="F8" s="17">
        <v>34385542</v>
      </c>
      <c r="G8" s="17">
        <v>8811705.9947999995</v>
      </c>
      <c r="H8" s="17">
        <v>618</v>
      </c>
      <c r="I8" s="17">
        <v>62201.513267400005</v>
      </c>
      <c r="J8" s="17">
        <v>3315.3</v>
      </c>
      <c r="K8" s="17">
        <v>200</v>
      </c>
      <c r="L8" s="17">
        <f t="shared" si="18"/>
        <v>42374912.097738214</v>
      </c>
      <c r="M8" s="18">
        <f t="shared" si="0"/>
        <v>2092.0037571859998</v>
      </c>
      <c r="N8" s="19">
        <f t="shared" si="1"/>
        <v>22548824.092225134</v>
      </c>
      <c r="O8" s="19">
        <f t="shared" si="2"/>
        <v>405.26257486344502</v>
      </c>
      <c r="P8" s="19">
        <f t="shared" si="3"/>
        <v>20648636.640000001</v>
      </c>
      <c r="Q8" s="19">
        <f t="shared" si="4"/>
        <v>941924752.0774107</v>
      </c>
      <c r="R8" s="19">
        <f t="shared" si="5"/>
        <v>1028441.5132674001</v>
      </c>
      <c r="S8" s="20">
        <f t="shared" si="6"/>
        <v>0.30258321820227757</v>
      </c>
      <c r="T8" s="20">
        <f t="shared" si="7"/>
        <v>0.7</v>
      </c>
      <c r="U8" s="39">
        <f t="shared" si="19"/>
        <v>33636260.397620842</v>
      </c>
      <c r="V8" s="21"/>
      <c r="W8" s="22">
        <v>7845382.6098847017</v>
      </c>
      <c r="X8" s="22">
        <v>8323548.0189554757</v>
      </c>
      <c r="Y8" s="22">
        <v>8830856.9599355459</v>
      </c>
      <c r="Z8" s="22">
        <v>9369085.6914919708</v>
      </c>
      <c r="AA8" s="22">
        <v>9940118.7328438237</v>
      </c>
      <c r="AB8" s="22">
        <v>10545955.46209573</v>
      </c>
      <c r="AC8" s="22">
        <v>10839819.603937499</v>
      </c>
      <c r="AD8" s="22">
        <v>10839819.603937499</v>
      </c>
      <c r="AE8" s="22">
        <v>10839819.603937499</v>
      </c>
      <c r="AF8" s="22">
        <v>10839819.603937499</v>
      </c>
      <c r="AG8" s="23">
        <v>3.9228631335671553E-2</v>
      </c>
      <c r="AH8" s="23">
        <v>5.0807901683125871E-2</v>
      </c>
      <c r="AI8" s="23">
        <v>6.1362024200276755E-2</v>
      </c>
      <c r="AJ8" s="23">
        <v>7.0936075619047342E-2</v>
      </c>
      <c r="AK8" s="23">
        <v>7.9572920133531969E-2</v>
      </c>
      <c r="AL8" s="23">
        <v>8.7313315658690799E-2</v>
      </c>
      <c r="AM8" s="23">
        <v>9.419601496459197E-2</v>
      </c>
      <c r="AN8" s="23">
        <v>0.10025786193313616</v>
      </c>
      <c r="AO8" s="23">
        <v>0.10553388317229687</v>
      </c>
      <c r="AP8" s="23">
        <v>0.1100573752115831</v>
      </c>
      <c r="AQ8" s="23">
        <v>0.89077328426401414</v>
      </c>
      <c r="AR8" s="24">
        <v>57717062.804699995</v>
      </c>
      <c r="AS8" s="25">
        <f t="shared" si="8"/>
        <v>1243.7480304031533</v>
      </c>
      <c r="AT8" s="25">
        <f t="shared" si="9"/>
        <v>1219.5439009074303</v>
      </c>
      <c r="AU8" s="25">
        <f t="shared" si="10"/>
        <v>1196.7652784513898</v>
      </c>
      <c r="AV8" s="25">
        <f t="shared" si="11"/>
        <v>1175.2215342145689</v>
      </c>
      <c r="AW8" s="25">
        <f t="shared" si="12"/>
        <v>1154.7444949238584</v>
      </c>
      <c r="AX8" s="25">
        <f t="shared" si="13"/>
        <v>1135.1849533016407</v>
      </c>
      <c r="AY8" s="25">
        <f t="shared" si="14"/>
        <v>1122.9115819349729</v>
      </c>
      <c r="AZ8" s="25">
        <f t="shared" si="15"/>
        <v>1117.1002406827974</v>
      </c>
      <c r="BA8" s="25">
        <f t="shared" si="16"/>
        <v>1112.0909906847912</v>
      </c>
      <c r="BB8" s="25">
        <f t="shared" si="17"/>
        <v>1107.8318527572528</v>
      </c>
      <c r="BC8" s="26">
        <f t="shared" si="20"/>
        <v>1158.5142858261856</v>
      </c>
      <c r="BD8" s="26">
        <f t="shared" si="21"/>
        <v>1107.8318527572528</v>
      </c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</row>
    <row r="9" spans="1:79" x14ac:dyDescent="0.25">
      <c r="A9" s="16" t="s">
        <v>48</v>
      </c>
      <c r="B9" s="17">
        <v>3146.0400358000002</v>
      </c>
      <c r="C9" s="17">
        <v>809.89153940000006</v>
      </c>
      <c r="D9" s="17">
        <v>1763.5710523</v>
      </c>
      <c r="E9" s="17">
        <v>16456559.380894523</v>
      </c>
      <c r="F9" s="17">
        <v>99461</v>
      </c>
      <c r="G9" s="17">
        <v>15299704.404100001</v>
      </c>
      <c r="H9" s="17">
        <v>335267</v>
      </c>
      <c r="I9" s="17">
        <v>30041.165594800012</v>
      </c>
      <c r="J9" s="17">
        <v>2749.2</v>
      </c>
      <c r="K9" s="17">
        <v>0</v>
      </c>
      <c r="L9" s="17">
        <f t="shared" si="18"/>
        <v>6655866.5877872854</v>
      </c>
      <c r="M9" s="18">
        <f t="shared" si="0"/>
        <v>2957.2776336520001</v>
      </c>
      <c r="N9" s="19">
        <f t="shared" si="1"/>
        <v>0</v>
      </c>
      <c r="O9" s="19">
        <f t="shared" si="2"/>
        <v>0</v>
      </c>
      <c r="P9" s="19">
        <f t="shared" si="3"/>
        <v>15734432.404100001</v>
      </c>
      <c r="Q9" s="19">
        <f t="shared" si="4"/>
        <v>16456559.380894523</v>
      </c>
      <c r="R9" s="19">
        <f t="shared" si="5"/>
        <v>30041.165594800012</v>
      </c>
      <c r="S9" s="20">
        <f t="shared" si="6"/>
        <v>0.63355508040905173</v>
      </c>
      <c r="T9" s="20">
        <f t="shared" si="7"/>
        <v>0.65155700552613161</v>
      </c>
      <c r="U9" s="39">
        <f t="shared" si="19"/>
        <v>6379820.120361343</v>
      </c>
      <c r="V9" s="21">
        <v>971137.17235159245</v>
      </c>
      <c r="W9" s="22">
        <v>1071107.7030567238</v>
      </c>
      <c r="X9" s="22">
        <v>1205972.2984790099</v>
      </c>
      <c r="Y9" s="22">
        <v>1357817.8744754349</v>
      </c>
      <c r="Z9" s="22">
        <v>1528782.5288941138</v>
      </c>
      <c r="AA9" s="22">
        <v>1721273.5703268026</v>
      </c>
      <c r="AB9" s="22">
        <v>1938001.414791669</v>
      </c>
      <c r="AC9" s="22">
        <v>2182017.7503924733</v>
      </c>
      <c r="AD9" s="22">
        <v>2456758.5073407437</v>
      </c>
      <c r="AE9" s="22">
        <v>2766092.2383905915</v>
      </c>
      <c r="AF9" s="22">
        <v>3114374.590918418</v>
      </c>
      <c r="AG9" s="23">
        <v>4.7145464355645185E-2</v>
      </c>
      <c r="AH9" s="23">
        <v>5.8637358360722307E-2</v>
      </c>
      <c r="AI9" s="23">
        <v>6.9188970462192634E-2</v>
      </c>
      <c r="AJ9" s="23">
        <v>7.8827091436025273E-2</v>
      </c>
      <c r="AK9" s="23">
        <v>8.7577290025711921E-2</v>
      </c>
      <c r="AL9" s="23">
        <v>9.5463956634188635E-2</v>
      </c>
      <c r="AM9" s="23">
        <v>0.10251034525589638</v>
      </c>
      <c r="AN9" s="23">
        <v>0.10873861371572592</v>
      </c>
      <c r="AO9" s="23">
        <v>0.11416986227898528</v>
      </c>
      <c r="AP9" s="23">
        <v>0.11882417069401892</v>
      </c>
      <c r="AQ9" s="23">
        <v>1.0615943486491424</v>
      </c>
      <c r="AR9" s="24">
        <v>31707212.583799999</v>
      </c>
      <c r="AS9" s="25">
        <f t="shared" si="8"/>
        <v>661.06749011690067</v>
      </c>
      <c r="AT9" s="25">
        <f t="shared" si="9"/>
        <v>644.39990556812734</v>
      </c>
      <c r="AU9" s="25">
        <f t="shared" si="10"/>
        <v>628.94972753482318</v>
      </c>
      <c r="AV9" s="25">
        <f t="shared" si="11"/>
        <v>614.51430625329294</v>
      </c>
      <c r="AW9" s="25">
        <f t="shared" si="12"/>
        <v>600.91414059717965</v>
      </c>
      <c r="AX9" s="25">
        <f t="shared" si="13"/>
        <v>587.98808617079112</v>
      </c>
      <c r="AY9" s="25">
        <f t="shared" si="14"/>
        <v>575.5896534109927</v>
      </c>
      <c r="AZ9" s="25">
        <f t="shared" si="15"/>
        <v>563.58417797466075</v>
      </c>
      <c r="BA9" s="25">
        <f t="shared" si="16"/>
        <v>551.84671236814449</v>
      </c>
      <c r="BB9" s="25">
        <f t="shared" si="17"/>
        <v>540.26053533608024</v>
      </c>
      <c r="BC9" s="26">
        <f t="shared" si="20"/>
        <v>596.9114735330993</v>
      </c>
      <c r="BD9" s="26">
        <f t="shared" si="21"/>
        <v>540.26053533608024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</row>
    <row r="10" spans="1:79" x14ac:dyDescent="0.25">
      <c r="A10" s="16" t="s">
        <v>49</v>
      </c>
      <c r="B10" s="17">
        <v>2136.9024003999998</v>
      </c>
      <c r="C10" s="17">
        <v>979.35543659999996</v>
      </c>
      <c r="D10" s="17">
        <v>1429.8429154999999</v>
      </c>
      <c r="E10" s="17">
        <v>2008472.8334976812</v>
      </c>
      <c r="F10" s="17">
        <v>1406502</v>
      </c>
      <c r="G10" s="17">
        <v>5179270.0000999998</v>
      </c>
      <c r="H10" s="17">
        <v>1076070</v>
      </c>
      <c r="I10" s="17">
        <v>1432.3572751999891</v>
      </c>
      <c r="J10" s="17">
        <v>1193</v>
      </c>
      <c r="K10" s="17">
        <v>0</v>
      </c>
      <c r="L10" s="17">
        <f t="shared" si="18"/>
        <v>4809261.6355501004</v>
      </c>
      <c r="M10" s="18">
        <f t="shared" si="0"/>
        <v>2008.6882563759998</v>
      </c>
      <c r="N10" s="19">
        <f t="shared" si="1"/>
        <v>184878.74518356379</v>
      </c>
      <c r="O10" s="19">
        <f t="shared" si="2"/>
        <v>141444.85491643636</v>
      </c>
      <c r="P10" s="19">
        <f t="shared" si="3"/>
        <v>7335518.3999999994</v>
      </c>
      <c r="Q10" s="19">
        <f t="shared" si="4"/>
        <v>2008472.8334976812</v>
      </c>
      <c r="R10" s="19">
        <f t="shared" si="5"/>
        <v>1432.3572751999891</v>
      </c>
      <c r="S10" s="20">
        <f t="shared" si="6"/>
        <v>0.49423759881373891</v>
      </c>
      <c r="T10" s="20">
        <f t="shared" si="7"/>
        <v>0.7</v>
      </c>
      <c r="U10" s="39">
        <f t="shared" si="19"/>
        <v>3879847.9930963893</v>
      </c>
      <c r="V10" s="21"/>
      <c r="W10" s="22">
        <v>247756.63915112716</v>
      </c>
      <c r="X10" s="22">
        <v>290517.20444475126</v>
      </c>
      <c r="Y10" s="22">
        <v>340657.85832245945</v>
      </c>
      <c r="Z10" s="22">
        <v>399452.33762881707</v>
      </c>
      <c r="AA10" s="22">
        <v>468394.2147199444</v>
      </c>
      <c r="AB10" s="22">
        <v>549234.83909356908</v>
      </c>
      <c r="AC10" s="22">
        <v>644027.8274028264</v>
      </c>
      <c r="AD10" s="22">
        <v>755181.23204588471</v>
      </c>
      <c r="AE10" s="22">
        <v>885518.71358445205</v>
      </c>
      <c r="AF10" s="22">
        <v>1038351.2709709639</v>
      </c>
      <c r="AG10" s="23">
        <v>1.1441213707457557E-2</v>
      </c>
      <c r="AH10" s="23">
        <v>1.8631179655641407E-2</v>
      </c>
      <c r="AI10" s="23">
        <v>2.7271563041388301E-2</v>
      </c>
      <c r="AJ10" s="23">
        <v>3.7211911935047963E-2</v>
      </c>
      <c r="AK10" s="23">
        <v>4.829886624966611E-2</v>
      </c>
      <c r="AL10" s="23">
        <v>5.9430845708344275E-2</v>
      </c>
      <c r="AM10" s="23">
        <v>6.9611011060983968E-2</v>
      </c>
      <c r="AN10" s="23">
        <v>7.8870750079824054E-2</v>
      </c>
      <c r="AO10" s="23">
        <v>8.7240017406983658E-2</v>
      </c>
      <c r="AP10" s="23">
        <v>9.4747391771909273E-2</v>
      </c>
      <c r="AQ10" s="23">
        <v>0.45088760824127661</v>
      </c>
      <c r="AR10" s="24">
        <v>12384432.758099999</v>
      </c>
      <c r="AS10" s="25">
        <f t="shared" si="8"/>
        <v>973.01256437907716</v>
      </c>
      <c r="AT10" s="25">
        <f t="shared" si="9"/>
        <v>963.00096604266957</v>
      </c>
      <c r="AU10" s="25">
        <f t="shared" si="10"/>
        <v>951.38428447637875</v>
      </c>
      <c r="AV10" s="25">
        <f t="shared" si="11"/>
        <v>938.23584208836883</v>
      </c>
      <c r="AW10" s="25">
        <f t="shared" si="12"/>
        <v>923.62282227275705</v>
      </c>
      <c r="AX10" s="25">
        <f t="shared" si="13"/>
        <v>908.16475995347469</v>
      </c>
      <c r="AY10" s="25">
        <f t="shared" si="14"/>
        <v>892.3284028245597</v>
      </c>
      <c r="AZ10" s="25">
        <f t="shared" si="15"/>
        <v>875.92401631757878</v>
      </c>
      <c r="BA10" s="25">
        <f t="shared" si="16"/>
        <v>858.75911080103913</v>
      </c>
      <c r="BB10" s="25">
        <f t="shared" si="17"/>
        <v>840.64059603933811</v>
      </c>
      <c r="BC10" s="26">
        <f t="shared" si="20"/>
        <v>912.50733651952419</v>
      </c>
      <c r="BD10" s="26">
        <f t="shared" si="21"/>
        <v>840.64059603933811</v>
      </c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</row>
    <row r="11" spans="1:79" x14ac:dyDescent="0.25">
      <c r="A11" s="16" t="s">
        <v>50</v>
      </c>
      <c r="B11" s="17">
        <v>2250.7272351000001</v>
      </c>
      <c r="C11" s="17">
        <v>864.2511733</v>
      </c>
      <c r="D11" s="17">
        <v>1528.8799706</v>
      </c>
      <c r="E11" s="17">
        <v>6223480133.8529482</v>
      </c>
      <c r="F11" s="17">
        <v>44537196</v>
      </c>
      <c r="G11" s="17">
        <v>133320419.2579</v>
      </c>
      <c r="H11" s="17">
        <v>10025973</v>
      </c>
      <c r="I11" s="17">
        <v>3567382.7075262</v>
      </c>
      <c r="J11" s="17">
        <v>29485.1</v>
      </c>
      <c r="K11" s="17">
        <v>1157</v>
      </c>
      <c r="L11" s="17">
        <f t="shared" si="18"/>
        <v>118507699.11000204</v>
      </c>
      <c r="M11" s="18">
        <f t="shared" si="0"/>
        <v>2115.6836009939998</v>
      </c>
      <c r="N11" s="19">
        <f t="shared" si="1"/>
        <v>4131158.1657033339</v>
      </c>
      <c r="O11" s="19">
        <f t="shared" si="2"/>
        <v>929984.01219670847</v>
      </c>
      <c r="P11" s="19">
        <f t="shared" si="3"/>
        <v>182822446.07999995</v>
      </c>
      <c r="Q11" s="19">
        <f t="shared" si="4"/>
        <v>11054383534.446081</v>
      </c>
      <c r="R11" s="19">
        <f t="shared" si="5"/>
        <v>9157081.1075261999</v>
      </c>
      <c r="S11" s="20">
        <f t="shared" si="6"/>
        <v>0.51475638061732198</v>
      </c>
      <c r="T11" s="20">
        <f t="shared" si="7"/>
        <v>0.7</v>
      </c>
      <c r="U11" s="39">
        <f t="shared" si="19"/>
        <v>89610477.289089382</v>
      </c>
      <c r="V11" s="21">
        <v>1623103.9351455392</v>
      </c>
      <c r="W11" s="22">
        <v>7489632.440006014</v>
      </c>
      <c r="X11" s="22">
        <v>8495712.9508785289</v>
      </c>
      <c r="Y11" s="22">
        <v>9636940.0129957795</v>
      </c>
      <c r="Z11" s="22">
        <v>10931467.829839459</v>
      </c>
      <c r="AA11" s="22">
        <v>12399889.254646057</v>
      </c>
      <c r="AB11" s="22">
        <v>14065563.373637524</v>
      </c>
      <c r="AC11" s="22">
        <v>15954987.093427919</v>
      </c>
      <c r="AD11" s="22">
        <v>18098216.643676378</v>
      </c>
      <c r="AE11" s="22">
        <v>20529345.700089294</v>
      </c>
      <c r="AF11" s="22">
        <v>22109613.598999999</v>
      </c>
      <c r="AG11" s="23">
        <v>2.0262587995266979E-2</v>
      </c>
      <c r="AH11" s="23">
        <v>2.9107084939073068E-2</v>
      </c>
      <c r="AI11" s="23">
        <v>3.9157620306143726E-2</v>
      </c>
      <c r="AJ11" s="23">
        <v>5.0258811566598685E-2</v>
      </c>
      <c r="AK11" s="23">
        <v>6.0819065123396063E-2</v>
      </c>
      <c r="AL11" s="23">
        <v>7.0401049920233952E-2</v>
      </c>
      <c r="AM11" s="23">
        <v>7.904704931545796E-2</v>
      </c>
      <c r="AN11" s="23">
        <v>8.6797278947351966E-2</v>
      </c>
      <c r="AO11" s="23">
        <v>9.368998529239235E-2</v>
      </c>
      <c r="AP11" s="23">
        <v>9.976153950164994E-2</v>
      </c>
      <c r="AQ11" s="23">
        <v>0.90200148188543927</v>
      </c>
      <c r="AR11" s="24">
        <v>237246975.40829998</v>
      </c>
      <c r="AS11" s="25">
        <f t="shared" si="8"/>
        <v>851.44826429331567</v>
      </c>
      <c r="AT11" s="25">
        <f t="shared" si="9"/>
        <v>839.88175018719846</v>
      </c>
      <c r="AU11" s="25">
        <f t="shared" si="10"/>
        <v>827.12147154927857</v>
      </c>
      <c r="AV11" s="25">
        <f t="shared" si="11"/>
        <v>813.34496191627989</v>
      </c>
      <c r="AW11" s="25">
        <f t="shared" si="12"/>
        <v>799.81230058763356</v>
      </c>
      <c r="AX11" s="25">
        <f t="shared" si="13"/>
        <v>786.76435813221383</v>
      </c>
      <c r="AY11" s="25">
        <f t="shared" si="14"/>
        <v>774.05689417737324</v>
      </c>
      <c r="AZ11" s="25">
        <f t="shared" si="15"/>
        <v>761.5523420771425</v>
      </c>
      <c r="BA11" s="25">
        <f t="shared" si="16"/>
        <v>749.11836243948869</v>
      </c>
      <c r="BB11" s="25">
        <f t="shared" si="17"/>
        <v>740.20908147114642</v>
      </c>
      <c r="BC11" s="26">
        <f t="shared" si="20"/>
        <v>794.33097868310711</v>
      </c>
      <c r="BD11" s="26">
        <f t="shared" si="21"/>
        <v>740.20908147114642</v>
      </c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</row>
    <row r="12" spans="1:79" x14ac:dyDescent="0.25">
      <c r="A12" s="16" t="s">
        <v>51</v>
      </c>
      <c r="B12" s="17">
        <v>2294.5501021999999</v>
      </c>
      <c r="C12" s="17">
        <v>841.16901270000005</v>
      </c>
      <c r="D12" s="17">
        <v>0</v>
      </c>
      <c r="E12" s="17">
        <v>68345446.737178013</v>
      </c>
      <c r="F12" s="17">
        <v>40972090</v>
      </c>
      <c r="G12" s="17">
        <v>37591123.001900002</v>
      </c>
      <c r="H12" s="17">
        <v>0</v>
      </c>
      <c r="I12" s="17">
        <v>83815.36127129996</v>
      </c>
      <c r="J12" s="17">
        <v>8354.9</v>
      </c>
      <c r="K12" s="17">
        <v>0</v>
      </c>
      <c r="L12" s="17">
        <f t="shared" si="18"/>
        <v>62850673.282688633</v>
      </c>
      <c r="M12" s="18">
        <f t="shared" si="0"/>
        <v>2156.8770960679999</v>
      </c>
      <c r="N12" s="19">
        <f t="shared" si="1"/>
        <v>27190603.881900012</v>
      </c>
      <c r="O12" s="19">
        <f t="shared" si="2"/>
        <v>0</v>
      </c>
      <c r="P12" s="19">
        <f t="shared" si="3"/>
        <v>51372609.11999999</v>
      </c>
      <c r="Q12" s="19">
        <f t="shared" si="4"/>
        <v>68345446.737178013</v>
      </c>
      <c r="R12" s="19">
        <f t="shared" si="5"/>
        <v>83815.36127129996</v>
      </c>
      <c r="S12" s="20">
        <f t="shared" si="6"/>
        <v>0.51221432105704978</v>
      </c>
      <c r="T12" s="20">
        <f t="shared" si="7"/>
        <v>0.7</v>
      </c>
      <c r="U12" s="39">
        <f t="shared" si="19"/>
        <v>50964091.540579192</v>
      </c>
      <c r="V12" s="21">
        <v>19220561.263695512</v>
      </c>
      <c r="W12" s="22">
        <v>5427968.0941611556</v>
      </c>
      <c r="X12" s="22">
        <v>6157105.7330128942</v>
      </c>
      <c r="Y12" s="22">
        <v>6984188.254216129</v>
      </c>
      <c r="Z12" s="22">
        <v>7922372.5700843642</v>
      </c>
      <c r="AA12" s="22">
        <v>8986582.9577741623</v>
      </c>
      <c r="AB12" s="22">
        <v>10193748.468976259</v>
      </c>
      <c r="AC12" s="22">
        <v>11563072.230792977</v>
      </c>
      <c r="AD12" s="22">
        <v>12230636.385</v>
      </c>
      <c r="AE12" s="22">
        <v>12230636.385</v>
      </c>
      <c r="AF12" s="22">
        <v>12230636.385</v>
      </c>
      <c r="AG12" s="23">
        <v>1.7614935366131651E-2</v>
      </c>
      <c r="AH12" s="23">
        <v>2.5964685402505468E-2</v>
      </c>
      <c r="AI12" s="23">
        <v>3.5592358095439938E-2</v>
      </c>
      <c r="AJ12" s="23">
        <v>4.6343175171739269E-2</v>
      </c>
      <c r="AK12" s="23">
        <v>5.7340124702598923E-2</v>
      </c>
      <c r="AL12" s="23">
        <v>6.7351792572890243E-2</v>
      </c>
      <c r="AM12" s="23">
        <v>7.6418531615615654E-2</v>
      </c>
      <c r="AN12" s="23">
        <v>8.4578764026585318E-2</v>
      </c>
      <c r="AO12" s="23">
        <v>9.1869070206791983E-2</v>
      </c>
      <c r="AP12" s="23">
        <v>9.8324273478208546E-2</v>
      </c>
      <c r="AQ12" s="23">
        <v>0.87749338804973098</v>
      </c>
      <c r="AR12" s="24">
        <v>140815385.2872</v>
      </c>
      <c r="AS12" s="25">
        <f t="shared" si="8"/>
        <v>966.39912152971397</v>
      </c>
      <c r="AT12" s="25">
        <f t="shared" si="9"/>
        <v>950.52990280793802</v>
      </c>
      <c r="AU12" s="25">
        <f t="shared" si="10"/>
        <v>932.98336707036799</v>
      </c>
      <c r="AV12" s="25">
        <f t="shared" si="11"/>
        <v>914.02018851112382</v>
      </c>
      <c r="AW12" s="25">
        <f t="shared" si="12"/>
        <v>894.58256411738489</v>
      </c>
      <c r="AX12" s="25">
        <f t="shared" si="13"/>
        <v>875.79481878692638</v>
      </c>
      <c r="AY12" s="25">
        <f t="shared" si="14"/>
        <v>857.45239761043911</v>
      </c>
      <c r="AZ12" s="25">
        <f t="shared" si="15"/>
        <v>845.53205687043828</v>
      </c>
      <c r="BA12" s="25">
        <f t="shared" si="16"/>
        <v>839.26054382603593</v>
      </c>
      <c r="BB12" s="25">
        <f t="shared" si="17"/>
        <v>833.78458382214069</v>
      </c>
      <c r="BC12" s="26">
        <f t="shared" si="20"/>
        <v>891.0339544952509</v>
      </c>
      <c r="BD12" s="26">
        <f t="shared" si="21"/>
        <v>833.78458382214069</v>
      </c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1:79" x14ac:dyDescent="0.25">
      <c r="A13" s="16" t="s">
        <v>52</v>
      </c>
      <c r="B13" s="17">
        <v>2077.0173885999998</v>
      </c>
      <c r="C13" s="17">
        <v>0</v>
      </c>
      <c r="D13" s="17">
        <v>1694.9226693999999</v>
      </c>
      <c r="E13" s="17">
        <v>366833182.50428218</v>
      </c>
      <c r="F13" s="17">
        <v>1502308</v>
      </c>
      <c r="G13" s="17">
        <v>0</v>
      </c>
      <c r="H13" s="17">
        <v>4093831</v>
      </c>
      <c r="I13" s="17">
        <v>250089.58781180004</v>
      </c>
      <c r="J13" s="17">
        <v>0</v>
      </c>
      <c r="K13" s="17">
        <v>0</v>
      </c>
      <c r="L13" s="17">
        <f t="shared" si="18"/>
        <v>5212939.99406482</v>
      </c>
      <c r="M13" s="18">
        <f t="shared" si="0"/>
        <v>1952.3963452839996</v>
      </c>
      <c r="N13" s="19">
        <f t="shared" si="1"/>
        <v>1502308</v>
      </c>
      <c r="O13" s="19">
        <f t="shared" si="2"/>
        <v>4093831</v>
      </c>
      <c r="P13" s="19">
        <f t="shared" si="3"/>
        <v>0</v>
      </c>
      <c r="Q13" s="19">
        <f t="shared" si="4"/>
        <v>366833182.50428218</v>
      </c>
      <c r="R13" s="19">
        <f t="shared" si="5"/>
        <v>250089.58781180004</v>
      </c>
      <c r="S13" s="20"/>
      <c r="T13" s="20"/>
      <c r="U13" s="39">
        <f t="shared" si="19"/>
        <v>5119330.3988938341</v>
      </c>
      <c r="V13" s="21"/>
      <c r="W13" s="22">
        <v>1046926.8679999999</v>
      </c>
      <c r="X13" s="22">
        <v>1046926.8679999999</v>
      </c>
      <c r="Y13" s="22">
        <v>1046926.8679999999</v>
      </c>
      <c r="Z13" s="22">
        <v>1046926.8679999999</v>
      </c>
      <c r="AA13" s="22">
        <v>1046926.8679999999</v>
      </c>
      <c r="AB13" s="22">
        <v>1046926.8679999999</v>
      </c>
      <c r="AC13" s="22">
        <v>1046926.8679999999</v>
      </c>
      <c r="AD13" s="22">
        <v>1046926.8679999999</v>
      </c>
      <c r="AE13" s="22">
        <v>1046926.8679999999</v>
      </c>
      <c r="AF13" s="22">
        <v>1046926.8679999999</v>
      </c>
      <c r="AG13" s="23">
        <v>1.2935951595377262E-2</v>
      </c>
      <c r="AH13" s="23">
        <v>2.0390597459158413E-2</v>
      </c>
      <c r="AI13" s="23">
        <v>2.9243784150046345E-2</v>
      </c>
      <c r="AJ13" s="23">
        <v>3.9342908474585984E-2</v>
      </c>
      <c r="AK13" s="23">
        <v>5.0533577190452539E-2</v>
      </c>
      <c r="AL13" s="23">
        <v>6.1312614687611545E-2</v>
      </c>
      <c r="AM13" s="23">
        <v>7.1133000748976744E-2</v>
      </c>
      <c r="AN13" s="23">
        <v>8.0030262278284595E-2</v>
      </c>
      <c r="AO13" s="23">
        <v>8.8038272014961574E-2</v>
      </c>
      <c r="AP13" s="23">
        <v>9.5189320054825319E-2</v>
      </c>
      <c r="AQ13" s="23">
        <v>0.96236732407479131</v>
      </c>
      <c r="AR13" s="24">
        <v>10363057.6907</v>
      </c>
      <c r="AS13" s="25">
        <f t="shared" si="8"/>
        <v>1458.0486917008009</v>
      </c>
      <c r="AT13" s="25">
        <f t="shared" si="9"/>
        <v>1442.773633599732</v>
      </c>
      <c r="AU13" s="25">
        <f t="shared" si="10"/>
        <v>1425.0435176504507</v>
      </c>
      <c r="AV13" s="25">
        <f t="shared" si="11"/>
        <v>1405.3429028456842</v>
      </c>
      <c r="AW13" s="25">
        <f t="shared" si="12"/>
        <v>1384.139583130479</v>
      </c>
      <c r="AX13" s="25">
        <f t="shared" si="13"/>
        <v>1364.3124760900853</v>
      </c>
      <c r="AY13" s="25">
        <f t="shared" si="14"/>
        <v>1346.7368507968874</v>
      </c>
      <c r="AZ13" s="25">
        <f t="shared" si="15"/>
        <v>1331.199821648358</v>
      </c>
      <c r="BA13" s="25">
        <f t="shared" si="16"/>
        <v>1317.5190567969541</v>
      </c>
      <c r="BB13" s="25">
        <f t="shared" si="17"/>
        <v>1305.5378190093093</v>
      </c>
      <c r="BC13" s="26">
        <f t="shared" si="20"/>
        <v>1378.0654353268742</v>
      </c>
      <c r="BD13" s="26">
        <f t="shared" si="21"/>
        <v>1305.5378190093093</v>
      </c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</row>
    <row r="14" spans="1:79" x14ac:dyDescent="0.25">
      <c r="A14" s="30" t="s">
        <v>53</v>
      </c>
      <c r="B14" s="17">
        <v>0</v>
      </c>
      <c r="C14" s="17">
        <v>857.9888373</v>
      </c>
      <c r="D14" s="17">
        <v>0</v>
      </c>
      <c r="E14" s="17">
        <v>0</v>
      </c>
      <c r="F14" s="17">
        <v>0</v>
      </c>
      <c r="G14" s="17">
        <v>1639922</v>
      </c>
      <c r="H14" s="17">
        <v>0</v>
      </c>
      <c r="I14" s="17">
        <v>0</v>
      </c>
      <c r="J14" s="17">
        <v>620</v>
      </c>
      <c r="K14" s="17">
        <v>0</v>
      </c>
      <c r="L14" s="17">
        <f t="shared" si="18"/>
        <v>703517.38502134522</v>
      </c>
      <c r="M14" s="18"/>
      <c r="N14" s="19"/>
      <c r="O14" s="19"/>
      <c r="P14" s="19">
        <f t="shared" si="3"/>
        <v>1639922</v>
      </c>
      <c r="Q14" s="19">
        <f t="shared" si="4"/>
        <v>0</v>
      </c>
      <c r="R14" s="19">
        <f t="shared" si="5"/>
        <v>0</v>
      </c>
      <c r="S14" s="20">
        <f>G14/(8784*J14)</f>
        <v>0.30111970444796993</v>
      </c>
      <c r="T14" s="20">
        <f>(P14-(0.15*8784*K14))/(8784*J14)</f>
        <v>0.30111970444796993</v>
      </c>
      <c r="U14" s="39">
        <f t="shared" si="19"/>
        <v>703517.38502134522</v>
      </c>
      <c r="V14" s="21"/>
      <c r="W14" s="22">
        <v>3185880.3281693324</v>
      </c>
      <c r="X14" s="22">
        <v>3196687.1701874998</v>
      </c>
      <c r="Y14" s="22">
        <v>3196687.1701874998</v>
      </c>
      <c r="Z14" s="22">
        <v>3196687.1701874998</v>
      </c>
      <c r="AA14" s="22">
        <v>3196687.1701874998</v>
      </c>
      <c r="AB14" s="22">
        <v>3196687.1701874998</v>
      </c>
      <c r="AC14" s="22">
        <v>3196687.1701874998</v>
      </c>
      <c r="AD14" s="22">
        <v>3196687.1701874998</v>
      </c>
      <c r="AE14" s="22">
        <v>3196687.1701874998</v>
      </c>
      <c r="AF14" s="22">
        <v>3196687.1701874998</v>
      </c>
      <c r="AG14" s="23">
        <v>3.8043220220796779E-2</v>
      </c>
      <c r="AH14" s="23">
        <v>4.9842207824726745E-2</v>
      </c>
      <c r="AI14" s="23">
        <v>6.0627723450186154E-2</v>
      </c>
      <c r="AJ14" s="23">
        <v>7.0440724340313246E-2</v>
      </c>
      <c r="AK14" s="23">
        <v>7.9320223868099643E-2</v>
      </c>
      <c r="AL14" s="23">
        <v>8.7303379951876967E-2</v>
      </c>
      <c r="AM14" s="23">
        <v>9.4425579405740506E-2</v>
      </c>
      <c r="AN14" s="23">
        <v>0.10072051841129301</v>
      </c>
      <c r="AO14" s="23">
        <v>0.10622027928854094</v>
      </c>
      <c r="AP14" s="23">
        <v>0.11095540373561535</v>
      </c>
      <c r="AQ14" s="23">
        <v>0.46825537415146617</v>
      </c>
      <c r="AR14" s="24">
        <v>25492619.6109</v>
      </c>
      <c r="AS14" s="25">
        <f t="shared" si="8"/>
        <v>266.48757347252729</v>
      </c>
      <c r="AT14" s="25">
        <f t="shared" si="9"/>
        <v>259.0471251061341</v>
      </c>
      <c r="AU14" s="25">
        <f t="shared" si="10"/>
        <v>253.04898379336336</v>
      </c>
      <c r="AV14" s="25">
        <f t="shared" si="11"/>
        <v>247.82803686003507</v>
      </c>
      <c r="AW14" s="25">
        <f t="shared" si="12"/>
        <v>243.28602263521299</v>
      </c>
      <c r="AX14" s="25">
        <f t="shared" si="13"/>
        <v>239.34232427760162</v>
      </c>
      <c r="AY14" s="25">
        <f t="shared" si="14"/>
        <v>235.93031820196978</v>
      </c>
      <c r="AZ14" s="25">
        <f t="shared" si="15"/>
        <v>232.99460549754644</v>
      </c>
      <c r="BA14" s="25">
        <f t="shared" si="16"/>
        <v>230.48888819000945</v>
      </c>
      <c r="BB14" s="25">
        <f t="shared" si="17"/>
        <v>228.37432304188948</v>
      </c>
      <c r="BC14" s="26">
        <f t="shared" si="20"/>
        <v>243.68282010762897</v>
      </c>
      <c r="BD14" s="26">
        <f t="shared" si="21"/>
        <v>228.37432304188948</v>
      </c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</row>
    <row r="15" spans="1:79" x14ac:dyDescent="0.25">
      <c r="A15" s="16" t="s">
        <v>54</v>
      </c>
      <c r="B15" s="17">
        <v>2334.1314781999999</v>
      </c>
      <c r="C15" s="17">
        <v>865.11049949999995</v>
      </c>
      <c r="D15" s="17">
        <v>0</v>
      </c>
      <c r="E15" s="17">
        <v>502713810.86605561</v>
      </c>
      <c r="F15" s="17">
        <v>79166165</v>
      </c>
      <c r="G15" s="17">
        <v>7870423.0049999999</v>
      </c>
      <c r="H15" s="17">
        <v>0</v>
      </c>
      <c r="I15" s="17">
        <v>727383.22051619994</v>
      </c>
      <c r="J15" s="17">
        <v>3395.6</v>
      </c>
      <c r="K15" s="17">
        <v>0</v>
      </c>
      <c r="L15" s="17">
        <f t="shared" si="18"/>
        <v>96047868.561436489</v>
      </c>
      <c r="M15" s="18">
        <f t="shared" ref="M15:M40" si="22">B15*0.94</f>
        <v>2194.0835895079999</v>
      </c>
      <c r="N15" s="19">
        <f t="shared" ref="N15:N40" si="23">MAX(F15-((P15-G15)*(F15/(F15+H15))), 0)</f>
        <v>66157722.725000001</v>
      </c>
      <c r="O15" s="19">
        <f t="shared" ref="O15:O40" si="24">MAX(H15-((P15-G15)*(H15/(H15+F15))),0)</f>
        <v>0</v>
      </c>
      <c r="P15" s="19">
        <f t="shared" si="3"/>
        <v>20878865.279999997</v>
      </c>
      <c r="Q15" s="19">
        <f t="shared" si="4"/>
        <v>502713810.86605561</v>
      </c>
      <c r="R15" s="19">
        <f t="shared" si="5"/>
        <v>727383.22051619994</v>
      </c>
      <c r="S15" s="20">
        <f>G15/(8784*J15)</f>
        <v>0.26386951731411334</v>
      </c>
      <c r="T15" s="20">
        <f>(P15-(0.15*8784*K15))/(8784*J15)</f>
        <v>0.7</v>
      </c>
      <c r="U15" s="39">
        <f t="shared" si="19"/>
        <v>81860406.566191509</v>
      </c>
      <c r="V15" s="21">
        <v>5305342.0031535765</v>
      </c>
      <c r="W15" s="22">
        <v>10562948.774062034</v>
      </c>
      <c r="X15" s="22">
        <v>11194781.062601805</v>
      </c>
      <c r="Y15" s="22">
        <v>11864406.968187384</v>
      </c>
      <c r="Z15" s="22">
        <v>12574087.150040077</v>
      </c>
      <c r="AA15" s="22">
        <v>13326217.490747312</v>
      </c>
      <c r="AB15" s="22">
        <v>14123337.184769994</v>
      </c>
      <c r="AC15" s="22">
        <v>14968137.310771216</v>
      </c>
      <c r="AD15" s="22">
        <v>15863469.916706521</v>
      </c>
      <c r="AE15" s="22">
        <v>16812357.648347016</v>
      </c>
      <c r="AF15" s="22">
        <v>17818003.953741267</v>
      </c>
      <c r="AG15" s="23">
        <v>4.361158168069415E-2</v>
      </c>
      <c r="AH15" s="23">
        <v>5.5268462953305439E-2</v>
      </c>
      <c r="AI15" s="23">
        <v>6.5964962928968585E-2</v>
      </c>
      <c r="AJ15" s="23">
        <v>7.5731445301236738E-2</v>
      </c>
      <c r="AK15" s="23">
        <v>8.4596895879422415E-2</v>
      </c>
      <c r="AL15" s="23">
        <v>9.2588975782934665E-2</v>
      </c>
      <c r="AM15" s="23">
        <v>9.9734072436781632E-2</v>
      </c>
      <c r="AN15" s="23">
        <v>0.10605734845647309</v>
      </c>
      <c r="AO15" s="23">
        <v>0.11158278850697179</v>
      </c>
      <c r="AP15" s="23">
        <v>0.11633324421690042</v>
      </c>
      <c r="AQ15" s="23">
        <v>1.2699014351631996</v>
      </c>
      <c r="AR15" s="24">
        <v>154319858.30039999</v>
      </c>
      <c r="AS15" s="25">
        <f t="shared" si="8"/>
        <v>1483.4836900036169</v>
      </c>
      <c r="AT15" s="25">
        <f t="shared" si="9"/>
        <v>1451.5142362231506</v>
      </c>
      <c r="AU15" s="25">
        <f t="shared" si="10"/>
        <v>1422.256480126777</v>
      </c>
      <c r="AV15" s="25">
        <f t="shared" si="11"/>
        <v>1395.3843139896371</v>
      </c>
      <c r="AW15" s="25">
        <f t="shared" si="12"/>
        <v>1370.6162560260459</v>
      </c>
      <c r="AX15" s="25">
        <f t="shared" si="13"/>
        <v>1347.7075115442829</v>
      </c>
      <c r="AY15" s="25">
        <f t="shared" si="14"/>
        <v>1326.443631835695</v>
      </c>
      <c r="AZ15" s="25">
        <f t="shared" si="15"/>
        <v>1306.6354080359858</v>
      </c>
      <c r="BA15" s="25">
        <f t="shared" si="16"/>
        <v>1288.1147289704923</v>
      </c>
      <c r="BB15" s="25">
        <f t="shared" si="17"/>
        <v>1270.7311985672013</v>
      </c>
      <c r="BC15" s="26">
        <f t="shared" si="20"/>
        <v>1366.2887455322884</v>
      </c>
      <c r="BD15" s="26">
        <f t="shared" si="21"/>
        <v>1270.7311985672013</v>
      </c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1:79" x14ac:dyDescent="0.25">
      <c r="A16" s="16" t="s">
        <v>55</v>
      </c>
      <c r="B16" s="17">
        <v>2158.1427699999999</v>
      </c>
      <c r="C16" s="17">
        <v>913.95402869999998</v>
      </c>
      <c r="D16" s="17">
        <v>0</v>
      </c>
      <c r="E16" s="17">
        <v>2498940947.3439569</v>
      </c>
      <c r="F16" s="17">
        <v>87213268</v>
      </c>
      <c r="G16" s="17">
        <v>12839308.9999</v>
      </c>
      <c r="H16" s="17">
        <v>0</v>
      </c>
      <c r="I16" s="17">
        <v>1631176.6947404</v>
      </c>
      <c r="J16" s="17">
        <v>2767.7</v>
      </c>
      <c r="K16" s="17">
        <v>0</v>
      </c>
      <c r="L16" s="17">
        <f t="shared" si="18"/>
        <v>101226081.45789954</v>
      </c>
      <c r="M16" s="18">
        <f t="shared" si="22"/>
        <v>2028.6542037999998</v>
      </c>
      <c r="N16" s="19">
        <f t="shared" si="23"/>
        <v>83034543.239900008</v>
      </c>
      <c r="O16" s="19">
        <f t="shared" si="24"/>
        <v>0</v>
      </c>
      <c r="P16" s="19">
        <f t="shared" si="3"/>
        <v>17018033.759999998</v>
      </c>
      <c r="Q16" s="19">
        <f t="shared" si="4"/>
        <v>2498940947.3439569</v>
      </c>
      <c r="R16" s="19">
        <f t="shared" si="5"/>
        <v>1631176.6947404</v>
      </c>
      <c r="S16" s="20">
        <f>G16/(8784*J16)</f>
        <v>0.5281171977137975</v>
      </c>
      <c r="T16" s="20">
        <f>(P16-(0.15*8784*K16))/(8784*J16)</f>
        <v>0.7</v>
      </c>
      <c r="U16" s="39">
        <f t="shared" si="19"/>
        <v>93250508.333542287</v>
      </c>
      <c r="V16" s="21"/>
      <c r="W16" s="22">
        <v>4474097.5541361207</v>
      </c>
      <c r="X16" s="22">
        <v>4741719.7264334615</v>
      </c>
      <c r="Y16" s="22">
        <v>5025349.9598511811</v>
      </c>
      <c r="Z16" s="22">
        <v>5325945.7909739129</v>
      </c>
      <c r="AA16" s="22">
        <v>5644522.03229897</v>
      </c>
      <c r="AB16" s="22">
        <v>5982154.1982466178</v>
      </c>
      <c r="AC16" s="22">
        <v>6339982.1361002298</v>
      </c>
      <c r="AD16" s="22">
        <v>6719213.8741344018</v>
      </c>
      <c r="AE16" s="22">
        <v>7121129.6999223102</v>
      </c>
      <c r="AF16" s="22">
        <v>7547086.4825906968</v>
      </c>
      <c r="AG16" s="23">
        <v>3.1956727591867851E-2</v>
      </c>
      <c r="AH16" s="23">
        <v>4.3265104376892377E-2</v>
      </c>
      <c r="AI16" s="23">
        <v>5.4906687375825887E-2</v>
      </c>
      <c r="AJ16" s="23">
        <v>6.5587996988725653E-2</v>
      </c>
      <c r="AK16" s="23">
        <v>7.533938362006927E-2</v>
      </c>
      <c r="AL16" s="23">
        <v>8.4189820172546906E-2</v>
      </c>
      <c r="AM16" s="23">
        <v>9.216695522320105E-2</v>
      </c>
      <c r="AN16" s="23">
        <v>9.9297164001421079E-2</v>
      </c>
      <c r="AO16" s="23">
        <v>0.10560559725699863</v>
      </c>
      <c r="AP16" s="23">
        <v>0.11111622810286446</v>
      </c>
      <c r="AQ16" s="23">
        <v>1.0283960752376078</v>
      </c>
      <c r="AR16" s="24">
        <v>113071949.2175</v>
      </c>
      <c r="AS16" s="25">
        <f t="shared" si="8"/>
        <v>1698.9967631771033</v>
      </c>
      <c r="AT16" s="25">
        <f t="shared" si="9"/>
        <v>1675.3964511180338</v>
      </c>
      <c r="AU16" s="25">
        <f t="shared" si="10"/>
        <v>1651.6571872907925</v>
      </c>
      <c r="AV16" s="25">
        <f t="shared" si="11"/>
        <v>1629.8851777227435</v>
      </c>
      <c r="AW16" s="25">
        <f t="shared" si="12"/>
        <v>1609.8901267035665</v>
      </c>
      <c r="AX16" s="25">
        <f t="shared" si="13"/>
        <v>1591.5036587468751</v>
      </c>
      <c r="AY16" s="25">
        <f t="shared" si="14"/>
        <v>1574.5759602826856</v>
      </c>
      <c r="AZ16" s="25">
        <f t="shared" si="15"/>
        <v>1558.972989289362</v>
      </c>
      <c r="BA16" s="25">
        <f t="shared" si="16"/>
        <v>1544.5741416516328</v>
      </c>
      <c r="BB16" s="25">
        <f t="shared" si="17"/>
        <v>1531.270287193553</v>
      </c>
      <c r="BC16" s="26">
        <f t="shared" si="20"/>
        <v>1606.6722743176347</v>
      </c>
      <c r="BD16" s="26">
        <f t="shared" si="21"/>
        <v>1531.270287193553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79" x14ac:dyDescent="0.25">
      <c r="A17" s="16" t="s">
        <v>56</v>
      </c>
      <c r="B17" s="17">
        <v>2251.3328427000001</v>
      </c>
      <c r="C17" s="17">
        <v>894.23068499999999</v>
      </c>
      <c r="D17" s="17">
        <v>2421.6860683</v>
      </c>
      <c r="E17" s="17">
        <v>0</v>
      </c>
      <c r="F17" s="17">
        <v>33055156</v>
      </c>
      <c r="G17" s="17">
        <v>1437496.0001000001</v>
      </c>
      <c r="H17" s="17">
        <v>305111</v>
      </c>
      <c r="I17" s="17">
        <v>0</v>
      </c>
      <c r="J17" s="17">
        <v>1263.9000000000001</v>
      </c>
      <c r="K17" s="17">
        <v>0</v>
      </c>
      <c r="L17" s="17">
        <f t="shared" si="18"/>
        <v>38221247.207105614</v>
      </c>
      <c r="M17" s="18">
        <f t="shared" si="22"/>
        <v>2116.2528721379999</v>
      </c>
      <c r="N17" s="19">
        <f t="shared" si="23"/>
        <v>26779113.810829978</v>
      </c>
      <c r="O17" s="19">
        <f t="shared" si="24"/>
        <v>247180.86927002086</v>
      </c>
      <c r="P17" s="19">
        <f t="shared" si="3"/>
        <v>7771468.3200000003</v>
      </c>
      <c r="Q17" s="19">
        <f t="shared" si="4"/>
        <v>0</v>
      </c>
      <c r="R17" s="19">
        <f t="shared" si="5"/>
        <v>0</v>
      </c>
      <c r="S17" s="20">
        <f>G17/(8784*J17)</f>
        <v>0.129479675993841</v>
      </c>
      <c r="T17" s="20">
        <f>(P17-(0.15*8784*K17))/(8784*J17)</f>
        <v>0.7</v>
      </c>
      <c r="U17" s="39">
        <f t="shared" si="19"/>
        <v>32109728.21109511</v>
      </c>
      <c r="V17" s="21">
        <v>277784.49248620583</v>
      </c>
      <c r="W17" s="22">
        <v>8565920.5484688003</v>
      </c>
      <c r="X17" s="22">
        <v>8565920.5484688003</v>
      </c>
      <c r="Y17" s="22">
        <v>8565920.5484688003</v>
      </c>
      <c r="Z17" s="22">
        <v>8565920.5484688003</v>
      </c>
      <c r="AA17" s="22">
        <v>8565920.5484688003</v>
      </c>
      <c r="AB17" s="22">
        <v>8565920.5484688003</v>
      </c>
      <c r="AC17" s="22">
        <v>8565920.5484688003</v>
      </c>
      <c r="AD17" s="22">
        <v>8565920.5484688003</v>
      </c>
      <c r="AE17" s="22">
        <v>8565920.5484688003</v>
      </c>
      <c r="AF17" s="22">
        <v>8565920.5484688003</v>
      </c>
      <c r="AG17" s="23">
        <v>4.6458138612440365E-2</v>
      </c>
      <c r="AH17" s="23">
        <v>5.7815701996899123E-2</v>
      </c>
      <c r="AI17" s="23">
        <v>6.821197409508474E-2</v>
      </c>
      <c r="AJ17" s="23">
        <v>7.7679294154383863E-2</v>
      </c>
      <c r="AK17" s="23">
        <v>8.6248524613371208E-2</v>
      </c>
      <c r="AL17" s="23">
        <v>9.3949110781313627E-2</v>
      </c>
      <c r="AM17" s="23">
        <v>0.10080913799186138</v>
      </c>
      <c r="AN17" s="23">
        <v>0.10685538633593043</v>
      </c>
      <c r="AO17" s="23">
        <v>0.11211338307438524</v>
      </c>
      <c r="AP17" s="23">
        <v>0.11660745282691856</v>
      </c>
      <c r="AQ17" s="23">
        <v>1.1303387570565711</v>
      </c>
      <c r="AR17" s="24">
        <v>49141853.409999996</v>
      </c>
      <c r="AS17" s="25">
        <f t="shared" si="8"/>
        <v>1398.3700753170735</v>
      </c>
      <c r="AT17" s="25">
        <f t="shared" si="9"/>
        <v>1381.5794044664328</v>
      </c>
      <c r="AU17" s="25">
        <f t="shared" si="10"/>
        <v>1366.559507859894</v>
      </c>
      <c r="AV17" s="25">
        <f t="shared" si="11"/>
        <v>1353.1630297673184</v>
      </c>
      <c r="AW17" s="25">
        <f t="shared" si="12"/>
        <v>1341.261838859054</v>
      </c>
      <c r="AX17" s="25">
        <f t="shared" si="13"/>
        <v>1330.7442339363813</v>
      </c>
      <c r="AY17" s="25">
        <f t="shared" si="14"/>
        <v>1321.5126407071621</v>
      </c>
      <c r="AZ17" s="25">
        <f t="shared" si="15"/>
        <v>1313.4817033658012</v>
      </c>
      <c r="BA17" s="25">
        <f t="shared" si="16"/>
        <v>1306.5766958665138</v>
      </c>
      <c r="BB17" s="25">
        <f t="shared" si="17"/>
        <v>1300.7321938481659</v>
      </c>
      <c r="BC17" s="26">
        <f t="shared" si="20"/>
        <v>1341.3981323993798</v>
      </c>
      <c r="BD17" s="26">
        <f t="shared" si="21"/>
        <v>1300.7321938481659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</row>
    <row r="18" spans="1:79" x14ac:dyDescent="0.25">
      <c r="A18" s="16" t="s">
        <v>57</v>
      </c>
      <c r="B18" s="17">
        <v>2363.8496110000001</v>
      </c>
      <c r="C18" s="17">
        <v>0</v>
      </c>
      <c r="D18" s="17">
        <v>1560.4262702000001</v>
      </c>
      <c r="E18" s="17">
        <v>0</v>
      </c>
      <c r="F18" s="17">
        <v>27979593</v>
      </c>
      <c r="G18" s="17">
        <v>0</v>
      </c>
      <c r="H18" s="17">
        <v>1632997</v>
      </c>
      <c r="I18" s="17">
        <v>0</v>
      </c>
      <c r="J18" s="17">
        <v>0</v>
      </c>
      <c r="K18" s="17">
        <v>0</v>
      </c>
      <c r="L18" s="17">
        <f t="shared" si="18"/>
        <v>34343860.723473057</v>
      </c>
      <c r="M18" s="18">
        <f t="shared" si="22"/>
        <v>2222.0186343400001</v>
      </c>
      <c r="N18" s="19">
        <f t="shared" si="23"/>
        <v>27979593</v>
      </c>
      <c r="O18" s="19">
        <f t="shared" si="24"/>
        <v>1632997</v>
      </c>
      <c r="P18" s="19">
        <f t="shared" si="3"/>
        <v>0</v>
      </c>
      <c r="Q18" s="19">
        <f t="shared" si="4"/>
        <v>0</v>
      </c>
      <c r="R18" s="19">
        <f t="shared" si="5"/>
        <v>0</v>
      </c>
      <c r="S18" s="20"/>
      <c r="T18" s="20"/>
      <c r="U18" s="39">
        <f t="shared" si="19"/>
        <v>32359674.222603407</v>
      </c>
      <c r="V18" s="21">
        <v>542728.26516676403</v>
      </c>
      <c r="W18" s="22">
        <v>7238912.608504938</v>
      </c>
      <c r="X18" s="22">
        <v>7843266.6837039823</v>
      </c>
      <c r="Y18" s="22">
        <v>8498076.3822767045</v>
      </c>
      <c r="Z18" s="22">
        <v>8884938.154000001</v>
      </c>
      <c r="AA18" s="22">
        <v>8884938.154000001</v>
      </c>
      <c r="AB18" s="22">
        <v>8884938.154000001</v>
      </c>
      <c r="AC18" s="22">
        <v>8884938.154000001</v>
      </c>
      <c r="AD18" s="22">
        <v>8884938.154000001</v>
      </c>
      <c r="AE18" s="22">
        <v>8884938.154000001</v>
      </c>
      <c r="AF18" s="22">
        <v>8884938.154000001</v>
      </c>
      <c r="AG18" s="23">
        <v>1.2202151221238364E-2</v>
      </c>
      <c r="AH18" s="23">
        <v>1.9534734610548041E-2</v>
      </c>
      <c r="AI18" s="23">
        <v>2.8295512607355435E-2</v>
      </c>
      <c r="AJ18" s="23">
        <v>3.8333184078348397E-2</v>
      </c>
      <c r="AK18" s="23">
        <v>4.9493956101871212E-2</v>
      </c>
      <c r="AL18" s="23">
        <v>6.0474232447864512E-2</v>
      </c>
      <c r="AM18" s="23">
        <v>7.0501697422929568E-2</v>
      </c>
      <c r="AN18" s="23">
        <v>7.9608983539726272E-2</v>
      </c>
      <c r="AO18" s="23">
        <v>8.7827226156891744E-2</v>
      </c>
      <c r="AP18" s="23">
        <v>9.5186124874907588E-2</v>
      </c>
      <c r="AQ18" s="23">
        <v>1.1028009817174655</v>
      </c>
      <c r="AR18" s="24">
        <v>43319516.047600001</v>
      </c>
      <c r="AS18" s="25">
        <f t="shared" si="8"/>
        <v>1706.606859935637</v>
      </c>
      <c r="AT18" s="25">
        <f t="shared" si="9"/>
        <v>1666.0998329967611</v>
      </c>
      <c r="AU18" s="25">
        <f t="shared" si="10"/>
        <v>1622.887160825361</v>
      </c>
      <c r="AV18" s="25">
        <f t="shared" si="11"/>
        <v>1590.123499099323</v>
      </c>
      <c r="AW18" s="25">
        <f t="shared" si="12"/>
        <v>1571.4563976417621</v>
      </c>
      <c r="AX18" s="25">
        <f t="shared" si="13"/>
        <v>1553.5140098202473</v>
      </c>
      <c r="AY18" s="25">
        <f t="shared" si="14"/>
        <v>1537.4828089401815</v>
      </c>
      <c r="AZ18" s="25">
        <f t="shared" si="15"/>
        <v>1523.2067750036558</v>
      </c>
      <c r="BA18" s="25">
        <f t="shared" si="16"/>
        <v>1510.5500194751967</v>
      </c>
      <c r="BB18" s="25">
        <f t="shared" si="17"/>
        <v>1499.3939005280477</v>
      </c>
      <c r="BC18" s="26">
        <f t="shared" si="20"/>
        <v>1578.1321264266173</v>
      </c>
      <c r="BD18" s="26">
        <f t="shared" si="21"/>
        <v>1499.3939005280477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</row>
    <row r="19" spans="1:79" x14ac:dyDescent="0.25">
      <c r="A19" s="16" t="s">
        <v>58</v>
      </c>
      <c r="B19" s="17">
        <v>2166.3264045000001</v>
      </c>
      <c r="C19" s="17">
        <v>0</v>
      </c>
      <c r="D19" s="17">
        <v>0</v>
      </c>
      <c r="E19" s="17">
        <v>0</v>
      </c>
      <c r="F19" s="17">
        <v>84358283</v>
      </c>
      <c r="G19" s="17">
        <v>0</v>
      </c>
      <c r="H19" s="17">
        <v>0</v>
      </c>
      <c r="I19" s="17">
        <v>0</v>
      </c>
      <c r="J19" s="17">
        <v>0</v>
      </c>
      <c r="K19" s="17">
        <v>640</v>
      </c>
      <c r="L19" s="17">
        <f t="shared" si="18"/>
        <v>91373787.950591743</v>
      </c>
      <c r="M19" s="18">
        <f t="shared" si="22"/>
        <v>2036.34682023</v>
      </c>
      <c r="N19" s="19">
        <f t="shared" si="23"/>
        <v>83515019</v>
      </c>
      <c r="O19" s="19">
        <f t="shared" si="24"/>
        <v>0</v>
      </c>
      <c r="P19" s="19">
        <f t="shared" si="3"/>
        <v>843264</v>
      </c>
      <c r="Q19" s="19">
        <f>0.55*8784*907*K19+E19</f>
        <v>2804414976</v>
      </c>
      <c r="R19" s="19">
        <f t="shared" si="5"/>
        <v>3091968.0000000005</v>
      </c>
      <c r="S19" s="20"/>
      <c r="T19" s="20"/>
      <c r="U19" s="39">
        <f t="shared" si="19"/>
        <v>86434979.17904903</v>
      </c>
      <c r="V19" s="21"/>
      <c r="W19" s="22">
        <v>551117.60800162517</v>
      </c>
      <c r="X19" s="22">
        <v>625149.10274459934</v>
      </c>
      <c r="Y19" s="22">
        <v>709125.23023801693</v>
      </c>
      <c r="Z19" s="22">
        <v>804381.85058958677</v>
      </c>
      <c r="AA19" s="22">
        <v>912434.26967159729</v>
      </c>
      <c r="AB19" s="22">
        <v>1035001.3440269917</v>
      </c>
      <c r="AC19" s="22">
        <v>1174032.8237816351</v>
      </c>
      <c r="AD19" s="22">
        <v>1331740.3685233609</v>
      </c>
      <c r="AE19" s="22">
        <v>1510632.729536535</v>
      </c>
      <c r="AF19" s="22">
        <v>1713555.6580576627</v>
      </c>
      <c r="AG19" s="23">
        <v>1.9098155139177377E-2</v>
      </c>
      <c r="AH19" s="23">
        <v>2.7766631172219353E-2</v>
      </c>
      <c r="AI19" s="23">
        <v>3.7692858540208533E-2</v>
      </c>
      <c r="AJ19" s="23">
        <v>4.8722240471866421E-2</v>
      </c>
      <c r="AK19" s="23">
        <v>5.9597739467634629E-2</v>
      </c>
      <c r="AL19" s="23">
        <v>6.9503450308202555E-2</v>
      </c>
      <c r="AM19" s="23">
        <v>7.847692350865107E-2</v>
      </c>
      <c r="AN19" s="23">
        <v>8.6553943038222211E-2</v>
      </c>
      <c r="AO19" s="23">
        <v>9.3768604827720994E-2</v>
      </c>
      <c r="AP19" s="23">
        <v>0.10015339173226456</v>
      </c>
      <c r="AQ19" s="23">
        <v>0.97179777525598399</v>
      </c>
      <c r="AR19" s="24">
        <v>95736031.598999992</v>
      </c>
      <c r="AS19" s="25">
        <f t="shared" ref="AS19:BB19" si="25">(($M19*$N19)+($O19*$D19)+(907*$P19)+$Q19)/($N19+$O19+$P19+$R19+$V19+W19+(MIN(AG19*$AR19,$AR19*$AQ19*AG19)))</f>
        <v>1934.0421877472327</v>
      </c>
      <c r="AT19" s="25">
        <f t="shared" si="25"/>
        <v>1915.2580212961911</v>
      </c>
      <c r="AU19" s="25">
        <f t="shared" si="25"/>
        <v>1894.208039929928</v>
      </c>
      <c r="AV19" s="25">
        <f t="shared" si="25"/>
        <v>1871.3155304426718</v>
      </c>
      <c r="AW19" s="25">
        <f t="shared" si="25"/>
        <v>1848.9996944168099</v>
      </c>
      <c r="AX19" s="25">
        <f t="shared" si="25"/>
        <v>1828.6667727792476</v>
      </c>
      <c r="AY19" s="25">
        <f t="shared" si="25"/>
        <v>1810.1011422120071</v>
      </c>
      <c r="AZ19" s="25">
        <f t="shared" si="25"/>
        <v>1793.1064520852276</v>
      </c>
      <c r="BA19" s="25">
        <f t="shared" si="25"/>
        <v>1777.501675398423</v>
      </c>
      <c r="BB19" s="25">
        <f t="shared" si="25"/>
        <v>1763.11768826295</v>
      </c>
      <c r="BC19" s="26">
        <f t="shared" si="20"/>
        <v>1843.6317204570689</v>
      </c>
      <c r="BD19" s="26">
        <f t="shared" si="21"/>
        <v>1763.11768826295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</row>
    <row r="20" spans="1:79" x14ac:dyDescent="0.25">
      <c r="A20" s="16" t="s">
        <v>59</v>
      </c>
      <c r="B20" s="17">
        <v>2323.2195671999998</v>
      </c>
      <c r="C20" s="17">
        <v>766.29985739999995</v>
      </c>
      <c r="D20" s="17">
        <v>1581.2103032</v>
      </c>
      <c r="E20" s="17">
        <v>3267065650.0531979</v>
      </c>
      <c r="F20" s="17">
        <v>24300393</v>
      </c>
      <c r="G20" s="17">
        <v>19771182.009100001</v>
      </c>
      <c r="H20" s="17">
        <v>14254748</v>
      </c>
      <c r="I20" s="17">
        <v>5223728.3741199002</v>
      </c>
      <c r="J20" s="17">
        <v>6508.4</v>
      </c>
      <c r="K20" s="17">
        <v>0</v>
      </c>
      <c r="L20" s="17">
        <f t="shared" si="18"/>
        <v>48706311.259812735</v>
      </c>
      <c r="M20" s="18">
        <f t="shared" si="22"/>
        <v>2183.8263931679999</v>
      </c>
      <c r="N20" s="19">
        <f t="shared" si="23"/>
        <v>11538767.058381507</v>
      </c>
      <c r="O20" s="19">
        <f t="shared" si="24"/>
        <v>6768706.0307185017</v>
      </c>
      <c r="P20" s="19">
        <f t="shared" si="3"/>
        <v>40018849.919999994</v>
      </c>
      <c r="Q20" s="19">
        <f t="shared" ref="Q20:Q25" si="26">0.55*8784*C20*K20+E20</f>
        <v>3267065650.0531979</v>
      </c>
      <c r="R20" s="19">
        <f t="shared" si="5"/>
        <v>5223728.3741199002</v>
      </c>
      <c r="S20" s="20">
        <f t="shared" ref="S20:S27" si="27">G20/(8784*J20)</f>
        <v>0.34583271218529815</v>
      </c>
      <c r="T20" s="20">
        <f t="shared" ref="T20:T27" si="28">(P20-(0.15*8784*K20))/(8784*J20)</f>
        <v>0.7</v>
      </c>
      <c r="U20" s="39">
        <f t="shared" si="19"/>
        <v>34917458.19943814</v>
      </c>
      <c r="V20" s="21">
        <v>985225.01242613397</v>
      </c>
      <c r="W20" s="22">
        <v>3348948.0774409864</v>
      </c>
      <c r="X20" s="22">
        <v>3628541.2328899889</v>
      </c>
      <c r="Y20" s="22">
        <v>3931476.7426443659</v>
      </c>
      <c r="Z20" s="22">
        <v>4259703.3865433186</v>
      </c>
      <c r="AA20" s="22">
        <v>4615332.6419334197</v>
      </c>
      <c r="AB20" s="22">
        <v>5000652.2667724481</v>
      </c>
      <c r="AC20" s="22">
        <v>5418141.0167438947</v>
      </c>
      <c r="AD20" s="22">
        <v>5870484.5910571301</v>
      </c>
      <c r="AE20" s="22">
        <v>6360592.9095123401</v>
      </c>
      <c r="AF20" s="22">
        <v>6891618.831973345</v>
      </c>
      <c r="AG20" s="23">
        <v>1.1375467552923934E-2</v>
      </c>
      <c r="AH20" s="23">
        <v>1.8504370938637004E-2</v>
      </c>
      <c r="AI20" s="23">
        <v>2.7058013700924182E-2</v>
      </c>
      <c r="AJ20" s="23">
        <v>3.6883833822775193E-2</v>
      </c>
      <c r="AK20" s="23">
        <v>4.7827391089439654E-2</v>
      </c>
      <c r="AL20" s="23">
        <v>5.8789903099980348E-2</v>
      </c>
      <c r="AM20" s="23">
        <v>6.8780532230988511E-2</v>
      </c>
      <c r="AN20" s="23">
        <v>7.7836674771267433E-2</v>
      </c>
      <c r="AO20" s="23">
        <v>8.5993971490029353E-2</v>
      </c>
      <c r="AP20" s="23">
        <v>9.3286385312307207E-2</v>
      </c>
      <c r="AQ20" s="23">
        <v>0.90079198851709141</v>
      </c>
      <c r="AR20" s="24">
        <v>91094021.7993</v>
      </c>
      <c r="AS20" s="25">
        <f t="shared" ref="AS20:AS50" si="29">(($M20*$N20)+($O20*$D20)+($C20*$P20)+$Q20)/($N20+$O20+$P20+$R20+$V20+W20+(MIN(AG20*$AR20,$AR20*$AQ20*AG20)))</f>
        <v>1014.7819306724076</v>
      </c>
      <c r="AT20" s="25">
        <f t="shared" ref="AT20:AT50" si="30">(($M20*$N20)+($O20*$D20)+($C20*$P20)+$Q20)/($N20+$O20+$P20+$R20+$V20+X20+(MIN(AH20*$AR20,$AR20*$AQ20*AH20)))</f>
        <v>1002.1912323963659</v>
      </c>
      <c r="AU20" s="25">
        <f t="shared" ref="AU20:AU50" si="31">(($M20*$N20)+($O20*$D20)+($C20*$P20)+$Q20)/($N20+$O20+$P20+$R20+$V20+Y20+(MIN(AI20*$AR20,$AR20*$AQ20*AI20)))</f>
        <v>987.94503579143395</v>
      </c>
      <c r="AV20" s="25">
        <f t="shared" ref="AV20:AV50" si="32">(($M20*$N20)+($O20*$D20)+($C20*$P20)+$Q20)/($N20+$O20+$P20+$R20+$V20+Z20+(MIN(AJ20*$AR20,$AR20*$AQ20*AJ20)))</f>
        <v>972.33933926507052</v>
      </c>
      <c r="AW20" s="25">
        <f t="shared" ref="AW20:AW50" si="33">(($M20*$N20)+($O20*$D20)+($C20*$P20)+$Q20)/($N20+$O20+$P20+$R20+$V20+AA20+(MIN(AK20*$AR20,$AR20*$AQ20*AK20)))</f>
        <v>955.65862343691367</v>
      </c>
      <c r="AX20" s="25">
        <f t="shared" ref="AX20:AX50" si="34">(($M20*$N20)+($O20*$D20)+($C20*$P20)+$Q20)/($N20+$O20+$P20+$R20+$V20+AB20+(MIN(AL20*$AR20,$AR20*$AQ20*AL20)))</f>
        <v>939.1457877784095</v>
      </c>
      <c r="AY20" s="25">
        <f t="shared" ref="AY20:AY50" si="35">(($M20*$N20)+($O20*$D20)+($C20*$P20)+$Q20)/($N20+$O20+$P20+$R20+$V20+AC20+(MIN(AM20*$AR20,$AR20*$AQ20*AM20)))</f>
        <v>923.77496218704107</v>
      </c>
      <c r="AZ20" s="25">
        <f t="shared" ref="AZ20:AZ50" si="36">(($M20*$N20)+($O20*$D20)+($C20*$P20)+$Q20)/($N20+$O20+$P20+$R20+$V20+AD20+(MIN(AN20*$AR20,$AR20*$AQ20*AN20)))</f>
        <v>909.39422023701707</v>
      </c>
      <c r="BA20" s="25">
        <f t="shared" ref="BA20:BA50" si="37">(($M20*$N20)+($O20*$D20)+($C20*$P20)+$Q20)/($N20+$O20+$P20+$R20+$V20+AE20+(MIN(AO20*$AR20,$AR20*$AQ20*AO20)))</f>
        <v>895.86779918207844</v>
      </c>
      <c r="BB20" s="25">
        <f t="shared" ref="BB20:BB50" si="38">(($M20*$N20)+($O20*$D20)+($C20*$P20)+$Q20)/($N20+$O20+$P20+$R20+$V20+AF20+(MIN(AP20*$AR20,$AR20*$AQ20*AP20)))</f>
        <v>883.07331730358283</v>
      </c>
      <c r="BC20" s="26">
        <f t="shared" si="20"/>
        <v>948.41722482503189</v>
      </c>
      <c r="BD20" s="26">
        <f t="shared" si="21"/>
        <v>883.07331730358283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</row>
    <row r="21" spans="1:79" x14ac:dyDescent="0.25">
      <c r="A21" s="16" t="s">
        <v>60</v>
      </c>
      <c r="B21" s="17">
        <v>0</v>
      </c>
      <c r="C21" s="17">
        <v>847.59208590000003</v>
      </c>
      <c r="D21" s="17">
        <v>2635.1274653999999</v>
      </c>
      <c r="E21" s="17">
        <v>0</v>
      </c>
      <c r="F21" s="17">
        <v>0</v>
      </c>
      <c r="G21" s="17">
        <v>4053378.0000999998</v>
      </c>
      <c r="H21" s="17">
        <v>59067</v>
      </c>
      <c r="I21" s="17">
        <v>0</v>
      </c>
      <c r="J21" s="17">
        <v>1388.6</v>
      </c>
      <c r="K21" s="17">
        <v>0</v>
      </c>
      <c r="L21" s="17">
        <f t="shared" si="18"/>
        <v>1795630.0940223555</v>
      </c>
      <c r="M21" s="18">
        <f t="shared" si="22"/>
        <v>0</v>
      </c>
      <c r="N21" s="19">
        <f t="shared" si="23"/>
        <v>0</v>
      </c>
      <c r="O21" s="19">
        <f t="shared" si="24"/>
        <v>0</v>
      </c>
      <c r="P21" s="19">
        <f t="shared" si="3"/>
        <v>4112445.0000999998</v>
      </c>
      <c r="Q21" s="19">
        <f t="shared" si="26"/>
        <v>0</v>
      </c>
      <c r="R21" s="19">
        <f t="shared" si="5"/>
        <v>0</v>
      </c>
      <c r="S21" s="20">
        <f t="shared" si="27"/>
        <v>0.33231321951851234</v>
      </c>
      <c r="T21" s="20">
        <f t="shared" si="28"/>
        <v>0.33715578414900466</v>
      </c>
      <c r="U21" s="39">
        <f t="shared" si="19"/>
        <v>1742837.9178918924</v>
      </c>
      <c r="V21" s="21"/>
      <c r="W21" s="22">
        <v>3611728.4319631737</v>
      </c>
      <c r="X21" s="22">
        <v>3611728.4319631737</v>
      </c>
      <c r="Y21" s="22">
        <v>3611728.4319631737</v>
      </c>
      <c r="Z21" s="22">
        <v>3611728.4319631737</v>
      </c>
      <c r="AA21" s="22">
        <v>3611728.4319631737</v>
      </c>
      <c r="AB21" s="22">
        <v>3611728.4319631737</v>
      </c>
      <c r="AC21" s="22">
        <v>3611728.4319631737</v>
      </c>
      <c r="AD21" s="22">
        <v>3611728.4319631737</v>
      </c>
      <c r="AE21" s="22">
        <v>3611728.4319631737</v>
      </c>
      <c r="AF21" s="22">
        <v>3611728.4319631737</v>
      </c>
      <c r="AG21" s="23">
        <v>5.3736007062315301E-2</v>
      </c>
      <c r="AH21" s="23">
        <v>6.4714739161627025E-2</v>
      </c>
      <c r="AI21" s="23">
        <v>7.4768049126363714E-2</v>
      </c>
      <c r="AJ21" s="23">
        <v>8.3922056188356853E-2</v>
      </c>
      <c r="AK21" s="23">
        <v>9.2201681659859827E-2</v>
      </c>
      <c r="AL21" s="23">
        <v>9.9630691656382706E-2</v>
      </c>
      <c r="AM21" s="23">
        <v>0.10623173809645967</v>
      </c>
      <c r="AN21" s="23">
        <v>0.11202639804365881</v>
      </c>
      <c r="AO21" s="23">
        <v>0.11703521145358933</v>
      </c>
      <c r="AP21" s="23">
        <v>0.12127771738620828</v>
      </c>
      <c r="AQ21" s="23">
        <v>1.3252080576650536</v>
      </c>
      <c r="AR21" s="24">
        <v>12429294.5309</v>
      </c>
      <c r="AS21" s="25">
        <f t="shared" si="29"/>
        <v>415.35332005989289</v>
      </c>
      <c r="AT21" s="25">
        <f t="shared" si="30"/>
        <v>408.70759958124916</v>
      </c>
      <c r="AU21" s="25">
        <f t="shared" si="31"/>
        <v>402.80590007440549</v>
      </c>
      <c r="AV21" s="25">
        <f t="shared" si="32"/>
        <v>397.57845602840376</v>
      </c>
      <c r="AW21" s="25">
        <f t="shared" si="33"/>
        <v>392.96583460395601</v>
      </c>
      <c r="AX21" s="25">
        <f t="shared" si="34"/>
        <v>388.91725731789103</v>
      </c>
      <c r="AY21" s="25">
        <f t="shared" si="35"/>
        <v>385.38925317750244</v>
      </c>
      <c r="AZ21" s="25">
        <f t="shared" si="36"/>
        <v>382.34457098973024</v>
      </c>
      <c r="BA21" s="25">
        <f t="shared" si="37"/>
        <v>379.75129624808994</v>
      </c>
      <c r="BB21" s="25">
        <f t="shared" si="38"/>
        <v>377.58213098950591</v>
      </c>
      <c r="BC21" s="26">
        <f t="shared" si="20"/>
        <v>393.13956190706267</v>
      </c>
      <c r="BD21" s="26">
        <f t="shared" si="21"/>
        <v>377.58213098950591</v>
      </c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</row>
    <row r="22" spans="1:79" x14ac:dyDescent="0.25">
      <c r="A22" s="16" t="s">
        <v>61</v>
      </c>
      <c r="B22" s="17">
        <v>2157.9958127</v>
      </c>
      <c r="C22" s="17">
        <v>975.17739540000002</v>
      </c>
      <c r="D22" s="17">
        <v>1544.2413833000001</v>
      </c>
      <c r="E22" s="17">
        <v>48214762.492757589</v>
      </c>
      <c r="F22" s="17">
        <v>16297835</v>
      </c>
      <c r="G22" s="17">
        <v>676555.59400000004</v>
      </c>
      <c r="H22" s="17">
        <v>2892354</v>
      </c>
      <c r="I22" s="17">
        <v>20917.47183750011</v>
      </c>
      <c r="J22" s="17">
        <v>288.8</v>
      </c>
      <c r="K22" s="17">
        <v>0</v>
      </c>
      <c r="L22" s="17">
        <f t="shared" si="18"/>
        <v>20172564.456260882</v>
      </c>
      <c r="M22" s="18">
        <f t="shared" si="22"/>
        <v>2028.5160639379999</v>
      </c>
      <c r="N22" s="19">
        <f t="shared" si="23"/>
        <v>15364291.766884193</v>
      </c>
      <c r="O22" s="19">
        <f t="shared" si="24"/>
        <v>2726679.3871158077</v>
      </c>
      <c r="P22" s="19">
        <f t="shared" si="3"/>
        <v>1775773.44</v>
      </c>
      <c r="Q22" s="19">
        <f t="shared" si="26"/>
        <v>48214762.492757589</v>
      </c>
      <c r="R22" s="19">
        <f t="shared" si="5"/>
        <v>20917.47183750011</v>
      </c>
      <c r="S22" s="20">
        <f t="shared" si="27"/>
        <v>0.26669444712496659</v>
      </c>
      <c r="T22" s="20">
        <f t="shared" si="28"/>
        <v>0.7</v>
      </c>
      <c r="U22" s="39">
        <f t="shared" si="19"/>
        <v>18578636.344631355</v>
      </c>
      <c r="V22" s="21">
        <v>787533.354986666</v>
      </c>
      <c r="W22" s="22">
        <v>1697994.5225357746</v>
      </c>
      <c r="X22" s="22">
        <v>1991053.089595275</v>
      </c>
      <c r="Y22" s="22">
        <v>2334690.9268391752</v>
      </c>
      <c r="Z22" s="22">
        <v>2737637.5609216713</v>
      </c>
      <c r="AA22" s="22">
        <v>3210129.1562030497</v>
      </c>
      <c r="AB22" s="22">
        <v>3764168.5468530674</v>
      </c>
      <c r="AC22" s="22">
        <v>4413830.1481542345</v>
      </c>
      <c r="AD22" s="22">
        <v>5175617.4927508356</v>
      </c>
      <c r="AE22" s="22">
        <v>5982068.5757632507</v>
      </c>
      <c r="AF22" s="22">
        <v>5982068.5757632507</v>
      </c>
      <c r="AG22" s="23">
        <v>4.2074781713191504E-2</v>
      </c>
      <c r="AH22" s="23">
        <v>5.3795009159865084E-2</v>
      </c>
      <c r="AI22" s="23">
        <v>6.4544470420188085E-2</v>
      </c>
      <c r="AJ22" s="23">
        <v>7.4355427813469654E-2</v>
      </c>
      <c r="AK22" s="23">
        <v>8.3258675750193675E-2</v>
      </c>
      <c r="AL22" s="23">
        <v>9.1283599414817479E-2</v>
      </c>
      <c r="AM22" s="23">
        <v>9.8458230981317119E-2</v>
      </c>
      <c r="AN22" s="23">
        <v>0.10480930346314697</v>
      </c>
      <c r="AO22" s="23">
        <v>0.1103623022950582</v>
      </c>
      <c r="AP22" s="23">
        <v>0.1151415147401727</v>
      </c>
      <c r="AQ22" s="23">
        <v>0.60820033171625643</v>
      </c>
      <c r="AR22" s="24">
        <v>66455749.755199999</v>
      </c>
      <c r="AS22" s="25">
        <f t="shared" si="29"/>
        <v>1543.4744323724074</v>
      </c>
      <c r="AT22" s="25">
        <f t="shared" si="30"/>
        <v>1495.8308864490257</v>
      </c>
      <c r="AU22" s="25">
        <f t="shared" si="31"/>
        <v>1450.398128179017</v>
      </c>
      <c r="AV22" s="25">
        <f t="shared" si="32"/>
        <v>1406.504888048039</v>
      </c>
      <c r="AW22" s="25">
        <f t="shared" si="33"/>
        <v>1363.544231009691</v>
      </c>
      <c r="AX22" s="25">
        <f t="shared" si="34"/>
        <v>1320.9642138359736</v>
      </c>
      <c r="AY22" s="25">
        <f t="shared" si="35"/>
        <v>1278.2636868130107</v>
      </c>
      <c r="AZ22" s="25">
        <f t="shared" si="36"/>
        <v>1234.9927043846469</v>
      </c>
      <c r="BA22" s="25">
        <f t="shared" si="37"/>
        <v>1194.0790886907871</v>
      </c>
      <c r="BB22" s="25">
        <f t="shared" si="38"/>
        <v>1186.7124341020524</v>
      </c>
      <c r="BC22" s="26">
        <f t="shared" si="20"/>
        <v>1347.4764693884649</v>
      </c>
      <c r="BD22" s="26">
        <f t="shared" si="21"/>
        <v>1186.7124341020524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</row>
    <row r="23" spans="1:79" x14ac:dyDescent="0.25">
      <c r="A23" s="16" t="s">
        <v>62</v>
      </c>
      <c r="B23" s="17">
        <v>2082.5040770999999</v>
      </c>
      <c r="C23" s="17">
        <v>886.31744089999995</v>
      </c>
      <c r="D23" s="17">
        <v>1756.554529</v>
      </c>
      <c r="E23" s="17">
        <v>33906455.554328367</v>
      </c>
      <c r="F23" s="17">
        <v>2268133</v>
      </c>
      <c r="G23" s="17">
        <v>23603159.816199999</v>
      </c>
      <c r="H23" s="17">
        <v>329883.23700000002</v>
      </c>
      <c r="I23" s="17">
        <v>34983.969129000077</v>
      </c>
      <c r="J23" s="17">
        <v>6625.1</v>
      </c>
      <c r="K23" s="17">
        <v>0</v>
      </c>
      <c r="L23" s="17">
        <f t="shared" si="18"/>
        <v>13128326.387450505</v>
      </c>
      <c r="M23" s="18">
        <f t="shared" si="22"/>
        <v>1957.5538324739998</v>
      </c>
      <c r="N23" s="19">
        <f t="shared" si="23"/>
        <v>4.6566128730773926E-10</v>
      </c>
      <c r="O23" s="19">
        <f t="shared" si="24"/>
        <v>5.8207660913467407E-11</v>
      </c>
      <c r="P23" s="19">
        <f t="shared" si="3"/>
        <v>26201176.053199999</v>
      </c>
      <c r="Q23" s="19">
        <f t="shared" si="26"/>
        <v>33906455.554328367</v>
      </c>
      <c r="R23" s="19">
        <f t="shared" si="5"/>
        <v>34983.969129000077</v>
      </c>
      <c r="S23" s="20">
        <f t="shared" si="27"/>
        <v>0.40558826592891373</v>
      </c>
      <c r="T23" s="20">
        <f t="shared" si="28"/>
        <v>0.4502316487905918</v>
      </c>
      <c r="U23" s="39">
        <f t="shared" si="19"/>
        <v>11628232.881798455</v>
      </c>
      <c r="V23" s="21">
        <v>316260.46226356021</v>
      </c>
      <c r="W23" s="22">
        <v>2962380.3259656811</v>
      </c>
      <c r="X23" s="22">
        <v>3335377.5726553947</v>
      </c>
      <c r="Y23" s="22">
        <v>3755339.3987472332</v>
      </c>
      <c r="Z23" s="22">
        <v>4228179.17689473</v>
      </c>
      <c r="AA23" s="22">
        <v>4760554.8403667752</v>
      </c>
      <c r="AB23" s="22">
        <v>5359962.6316649299</v>
      </c>
      <c r="AC23" s="22">
        <v>6034842.6551538287</v>
      </c>
      <c r="AD23" s="22">
        <v>6794697.7199636595</v>
      </c>
      <c r="AE23" s="22">
        <v>7650227.1465605469</v>
      </c>
      <c r="AF23" s="22">
        <v>8613477.4210801758</v>
      </c>
      <c r="AG23" s="23">
        <v>4.4340193491464598E-2</v>
      </c>
      <c r="AH23" s="23">
        <v>5.604529365023047E-2</v>
      </c>
      <c r="AI23" s="23">
        <v>6.6803887842410314E-2</v>
      </c>
      <c r="AJ23" s="23">
        <v>7.6643046825041278E-2</v>
      </c>
      <c r="AK23" s="23">
        <v>8.5588609248013744E-2</v>
      </c>
      <c r="AL23" s="23">
        <v>9.3665225750441936E-2</v>
      </c>
      <c r="AM23" s="23">
        <v>0.10089640128180878</v>
      </c>
      <c r="AN23" s="23">
        <v>0.10730453571523049</v>
      </c>
      <c r="AO23" s="23">
        <v>0.11291096281755593</v>
      </c>
      <c r="AP23" s="23">
        <v>0.11773598763848463</v>
      </c>
      <c r="AQ23" s="23">
        <v>0.74767633692062474</v>
      </c>
      <c r="AR23" s="24">
        <v>59467354.632399999</v>
      </c>
      <c r="AS23" s="25">
        <f t="shared" si="29"/>
        <v>738.62246249769248</v>
      </c>
      <c r="AT23" s="25">
        <f t="shared" si="30"/>
        <v>718.24210492413215</v>
      </c>
      <c r="AU23" s="25">
        <f t="shared" si="31"/>
        <v>698.85372102978147</v>
      </c>
      <c r="AV23" s="25">
        <f t="shared" si="32"/>
        <v>680.24576961721596</v>
      </c>
      <c r="AW23" s="25">
        <f t="shared" si="33"/>
        <v>662.22937827581404</v>
      </c>
      <c r="AX23" s="25">
        <f t="shared" si="34"/>
        <v>644.6348936942702</v>
      </c>
      <c r="AY23" s="25">
        <f t="shared" si="35"/>
        <v>627.30948564557491</v>
      </c>
      <c r="AZ23" s="25">
        <f t="shared" si="36"/>
        <v>610.11562744362243</v>
      </c>
      <c r="BA23" s="25">
        <f t="shared" si="37"/>
        <v>592.93031516589542</v>
      </c>
      <c r="BB23" s="25">
        <f t="shared" si="38"/>
        <v>575.64490969352948</v>
      </c>
      <c r="BC23" s="26">
        <f t="shared" si="20"/>
        <v>654.88286679875284</v>
      </c>
      <c r="BD23" s="26">
        <f t="shared" si="21"/>
        <v>575.64490969352948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</row>
    <row r="24" spans="1:79" x14ac:dyDescent="0.25">
      <c r="A24" s="16" t="s">
        <v>63</v>
      </c>
      <c r="B24" s="17">
        <v>2254.9510461</v>
      </c>
      <c r="C24" s="17">
        <v>810.28612769999995</v>
      </c>
      <c r="D24" s="17">
        <v>1586.13537</v>
      </c>
      <c r="E24" s="17">
        <v>3044925860.3700438</v>
      </c>
      <c r="F24" s="17">
        <v>53210780</v>
      </c>
      <c r="G24" s="17">
        <v>18499950.609700002</v>
      </c>
      <c r="H24" s="17">
        <v>774872</v>
      </c>
      <c r="I24" s="17">
        <v>4299172.8757443</v>
      </c>
      <c r="J24" s="17">
        <v>5008.3999999999996</v>
      </c>
      <c r="K24" s="17">
        <v>0</v>
      </c>
      <c r="L24" s="17">
        <f t="shared" si="18"/>
        <v>69625967.556882352</v>
      </c>
      <c r="M24" s="18">
        <f t="shared" si="22"/>
        <v>2119.6539833339998</v>
      </c>
      <c r="N24" s="19">
        <f t="shared" si="23"/>
        <v>41091564.491654843</v>
      </c>
      <c r="O24" s="19">
        <f t="shared" si="24"/>
        <v>598388.19804516248</v>
      </c>
      <c r="P24" s="19">
        <f t="shared" si="3"/>
        <v>30795649.919999994</v>
      </c>
      <c r="Q24" s="19">
        <f t="shared" si="26"/>
        <v>3044925860.3700438</v>
      </c>
      <c r="R24" s="19">
        <f t="shared" si="5"/>
        <v>4299172.8757443</v>
      </c>
      <c r="S24" s="20">
        <f t="shared" si="27"/>
        <v>0.4205128146485308</v>
      </c>
      <c r="T24" s="20">
        <f t="shared" si="28"/>
        <v>0.7</v>
      </c>
      <c r="U24" s="39">
        <f t="shared" si="19"/>
        <v>58023618.413061894</v>
      </c>
      <c r="V24" s="21">
        <v>1827908.7970816612</v>
      </c>
      <c r="W24" s="22">
        <v>4775710.4785206858</v>
      </c>
      <c r="X24" s="22">
        <v>5061373.8993692854</v>
      </c>
      <c r="Y24" s="22">
        <v>5364124.5348591302</v>
      </c>
      <c r="Z24" s="22">
        <v>5684984.4721140405</v>
      </c>
      <c r="AA24" s="22">
        <v>6025036.9353191201</v>
      </c>
      <c r="AB24" s="22">
        <v>6385429.9426891059</v>
      </c>
      <c r="AC24" s="22">
        <v>6767380.1821815707</v>
      </c>
      <c r="AD24" s="22">
        <v>7172177.1190393995</v>
      </c>
      <c r="AE24" s="22">
        <v>7601187.3490296174</v>
      </c>
      <c r="AF24" s="22">
        <v>8055859.2120751143</v>
      </c>
      <c r="AG24" s="23">
        <v>4.5925301256458884E-2</v>
      </c>
      <c r="AH24" s="23">
        <v>5.7447475252927635E-2</v>
      </c>
      <c r="AI24" s="23">
        <v>6.8019871965554771E-2</v>
      </c>
      <c r="AJ24" s="23">
        <v>7.7671255549376234E-2</v>
      </c>
      <c r="AK24" s="23">
        <v>8.6429083608699164E-2</v>
      </c>
      <c r="AL24" s="23">
        <v>9.4319556124933548E-2</v>
      </c>
      <c r="AM24" s="23">
        <v>0.1013676623859309</v>
      </c>
      <c r="AN24" s="23">
        <v>0.1075972259952423</v>
      </c>
      <c r="AO24" s="23">
        <v>0.11303094803657514</v>
      </c>
      <c r="AP24" s="23">
        <v>0.11769044846571815</v>
      </c>
      <c r="AQ24" s="23">
        <v>1.0389198760429761</v>
      </c>
      <c r="AR24" s="24">
        <v>112690037.1441</v>
      </c>
      <c r="AS24" s="25">
        <f t="shared" si="29"/>
        <v>1310.3247986281974</v>
      </c>
      <c r="AT24" s="25">
        <f t="shared" si="30"/>
        <v>1287.2994775312359</v>
      </c>
      <c r="AU24" s="25">
        <f t="shared" si="31"/>
        <v>1266.3110136087121</v>
      </c>
      <c r="AV24" s="25">
        <f t="shared" si="32"/>
        <v>1247.1432704371809</v>
      </c>
      <c r="AW24" s="25">
        <f t="shared" si="33"/>
        <v>1229.6080933070223</v>
      </c>
      <c r="AX24" s="25">
        <f t="shared" si="34"/>
        <v>1213.5406398999182</v>
      </c>
      <c r="AY24" s="25">
        <f t="shared" si="35"/>
        <v>1198.7955841250985</v>
      </c>
      <c r="AZ24" s="25">
        <f t="shared" si="36"/>
        <v>1185.244005966231</v>
      </c>
      <c r="BA24" s="25">
        <f t="shared" si="37"/>
        <v>1172.7708246129985</v>
      </c>
      <c r="BB24" s="25">
        <f t="shared" si="38"/>
        <v>1161.2726650816751</v>
      </c>
      <c r="BC24" s="26">
        <f t="shared" si="20"/>
        <v>1227.231037319827</v>
      </c>
      <c r="BD24" s="26">
        <f t="shared" si="21"/>
        <v>1161.2726650816751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</row>
    <row r="25" spans="1:79" x14ac:dyDescent="0.25">
      <c r="A25" s="16" t="s">
        <v>64</v>
      </c>
      <c r="B25" s="17">
        <v>2317.9822393999998</v>
      </c>
      <c r="C25" s="17">
        <v>862.64948679999998</v>
      </c>
      <c r="D25" s="17">
        <v>1590.7834353999999</v>
      </c>
      <c r="E25" s="17">
        <v>83925611.73884958</v>
      </c>
      <c r="F25" s="17">
        <v>21989584</v>
      </c>
      <c r="G25" s="17">
        <v>5715510.0219999999</v>
      </c>
      <c r="H25" s="17">
        <v>29243</v>
      </c>
      <c r="I25" s="17">
        <v>97924.447742399992</v>
      </c>
      <c r="J25" s="17">
        <v>2768.2</v>
      </c>
      <c r="K25" s="17">
        <v>0</v>
      </c>
      <c r="L25" s="17">
        <f t="shared" si="18"/>
        <v>28016195.921406604</v>
      </c>
      <c r="M25" s="18">
        <f t="shared" si="22"/>
        <v>2178.9033050359999</v>
      </c>
      <c r="N25" s="19">
        <f t="shared" si="23"/>
        <v>10699000.722071774</v>
      </c>
      <c r="O25" s="19">
        <f t="shared" si="24"/>
        <v>14228.139928228969</v>
      </c>
      <c r="P25" s="19">
        <f t="shared" si="3"/>
        <v>17021108.159999996</v>
      </c>
      <c r="Q25" s="19">
        <f t="shared" si="26"/>
        <v>83925611.73884958</v>
      </c>
      <c r="R25" s="19">
        <f t="shared" si="5"/>
        <v>97924.447742399992</v>
      </c>
      <c r="S25" s="20">
        <f t="shared" si="27"/>
        <v>0.2350526756420071</v>
      </c>
      <c r="T25" s="20">
        <f t="shared" si="28"/>
        <v>0.7</v>
      </c>
      <c r="U25" s="39">
        <f t="shared" si="19"/>
        <v>19050948.876974624</v>
      </c>
      <c r="V25" s="21">
        <v>840189.54411773931</v>
      </c>
      <c r="W25" s="22">
        <v>7888544.3585652001</v>
      </c>
      <c r="X25" s="22">
        <v>7888544.3585652001</v>
      </c>
      <c r="Y25" s="22">
        <v>7888544.3585652001</v>
      </c>
      <c r="Z25" s="22">
        <v>7888544.3585652001</v>
      </c>
      <c r="AA25" s="22">
        <v>7888544.3585652001</v>
      </c>
      <c r="AB25" s="22">
        <v>7888544.3585652001</v>
      </c>
      <c r="AC25" s="22">
        <v>7888544.3585652001</v>
      </c>
      <c r="AD25" s="22">
        <v>7888544.3585652001</v>
      </c>
      <c r="AE25" s="22">
        <v>7888544.3585652001</v>
      </c>
      <c r="AF25" s="22">
        <v>7888544.3585652001</v>
      </c>
      <c r="AG25" s="23">
        <v>4.8008468033873729E-2</v>
      </c>
      <c r="AH25" s="23">
        <v>5.924360710051195E-2</v>
      </c>
      <c r="AI25" s="23">
        <v>6.9521643169629638E-2</v>
      </c>
      <c r="AJ25" s="23">
        <v>7.8874725617712527E-2</v>
      </c>
      <c r="AK25" s="23">
        <v>8.7333534705797786E-2</v>
      </c>
      <c r="AL25" s="23">
        <v>9.492734093371212E-2</v>
      </c>
      <c r="AM25" s="23">
        <v>0.10168406188202468</v>
      </c>
      <c r="AN25" s="23">
        <v>0.10763031664615251</v>
      </c>
      <c r="AO25" s="23">
        <v>0.11279147796268493</v>
      </c>
      <c r="AP25" s="23">
        <v>0.11719172212380437</v>
      </c>
      <c r="AQ25" s="23">
        <v>0.82836500905863464</v>
      </c>
      <c r="AR25" s="24">
        <v>73094473.978499994</v>
      </c>
      <c r="AS25" s="25">
        <f t="shared" si="29"/>
        <v>965.39062608530605</v>
      </c>
      <c r="AT25" s="25">
        <f t="shared" si="30"/>
        <v>949.03291665828226</v>
      </c>
      <c r="AU25" s="25">
        <f t="shared" si="31"/>
        <v>934.54679431037823</v>
      </c>
      <c r="AV25" s="25">
        <f t="shared" si="32"/>
        <v>921.7433879627788</v>
      </c>
      <c r="AW25" s="25">
        <f t="shared" si="33"/>
        <v>910.46255864323768</v>
      </c>
      <c r="AX25" s="25">
        <f t="shared" si="34"/>
        <v>900.56796913922881</v>
      </c>
      <c r="AY25" s="25">
        <f t="shared" si="35"/>
        <v>891.94316297556838</v>
      </c>
      <c r="AZ25" s="25">
        <f t="shared" si="36"/>
        <v>884.48842249325651</v>
      </c>
      <c r="BA25" s="25">
        <f t="shared" si="37"/>
        <v>878.11823426853812</v>
      </c>
      <c r="BB25" s="25">
        <f t="shared" si="38"/>
        <v>872.75923243264003</v>
      </c>
      <c r="BC25" s="26">
        <f t="shared" si="20"/>
        <v>910.90533049692147</v>
      </c>
      <c r="BD25" s="26">
        <f t="shared" si="21"/>
        <v>872.75923243264003</v>
      </c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</row>
    <row r="26" spans="1:79" x14ac:dyDescent="0.25">
      <c r="A26" s="16" t="s">
        <v>65</v>
      </c>
      <c r="B26" s="17">
        <v>2493.9278509999999</v>
      </c>
      <c r="C26" s="17">
        <v>848.17551279999998</v>
      </c>
      <c r="D26" s="17">
        <v>1388.2063624</v>
      </c>
      <c r="E26" s="17">
        <v>0</v>
      </c>
      <c r="F26" s="17">
        <v>7503114</v>
      </c>
      <c r="G26" s="17">
        <v>31813676.742600001</v>
      </c>
      <c r="H26" s="17">
        <v>4402778</v>
      </c>
      <c r="I26" s="17">
        <v>0</v>
      </c>
      <c r="J26" s="17">
        <v>7894.4</v>
      </c>
      <c r="K26" s="17">
        <v>150</v>
      </c>
      <c r="L26" s="17">
        <f t="shared" si="18"/>
        <v>25903885.49543548</v>
      </c>
      <c r="M26" s="18">
        <f t="shared" si="22"/>
        <v>2344.2921799399996</v>
      </c>
      <c r="N26" s="19">
        <f t="shared" si="23"/>
        <v>0</v>
      </c>
      <c r="O26" s="19">
        <f t="shared" si="24"/>
        <v>0</v>
      </c>
      <c r="P26" s="19">
        <f t="shared" si="3"/>
        <v>43719568.742600001</v>
      </c>
      <c r="Q26" s="19">
        <f>0.55*8784*C26*K26+4703731231</f>
        <v>5318387061.6159039</v>
      </c>
      <c r="R26" s="19">
        <f>K26*8784*0.55+5836968</f>
        <v>6561648</v>
      </c>
      <c r="S26" s="20">
        <f t="shared" si="27"/>
        <v>0.45877781534389189</v>
      </c>
      <c r="T26" s="20">
        <f t="shared" si="28"/>
        <v>0.62761986140840986</v>
      </c>
      <c r="U26" s="39">
        <f t="shared" si="19"/>
        <v>21200127.349632755</v>
      </c>
      <c r="V26" s="21">
        <v>631874.26957287942</v>
      </c>
      <c r="W26" s="22">
        <v>2498625.7029471667</v>
      </c>
      <c r="X26" s="22">
        <v>2834265.4881885191</v>
      </c>
      <c r="Y26" s="22">
        <v>3214991.6844533328</v>
      </c>
      <c r="Z26" s="22">
        <v>3646860.7384096175</v>
      </c>
      <c r="AA26" s="22">
        <v>4136742.657738775</v>
      </c>
      <c r="AB26" s="22">
        <v>4692430.296589396</v>
      </c>
      <c r="AC26" s="22">
        <v>5322763.3213195838</v>
      </c>
      <c r="AD26" s="22">
        <v>5458429.5010000002</v>
      </c>
      <c r="AE26" s="22">
        <v>5458429.5010000002</v>
      </c>
      <c r="AF26" s="22">
        <v>5458429.5010000002</v>
      </c>
      <c r="AG26" s="23">
        <v>1.399843513390662E-2</v>
      </c>
      <c r="AH26" s="23">
        <v>2.1653477031590512E-2</v>
      </c>
      <c r="AI26" s="23">
        <v>3.0677656086512427E-2</v>
      </c>
      <c r="AJ26" s="23">
        <v>4.0917598983544558E-2</v>
      </c>
      <c r="AK26" s="23">
        <v>5.2218631526603387E-2</v>
      </c>
      <c r="AL26" s="23">
        <v>6.2796481544960814E-2</v>
      </c>
      <c r="AM26" s="23">
        <v>7.2417279926557013E-2</v>
      </c>
      <c r="AN26" s="23">
        <v>8.1117727177937152E-2</v>
      </c>
      <c r="AO26" s="23">
        <v>8.8932799077439673E-2</v>
      </c>
      <c r="AP26" s="23">
        <v>9.5895822965259531E-2</v>
      </c>
      <c r="AQ26" s="23">
        <v>0.9863437987582192</v>
      </c>
      <c r="AR26" s="24">
        <v>52021589.392499998</v>
      </c>
      <c r="AS26" s="25">
        <f t="shared" si="29"/>
        <v>783.30427334259525</v>
      </c>
      <c r="AT26" s="25">
        <f t="shared" si="30"/>
        <v>772.90329029143879</v>
      </c>
      <c r="AU26" s="25">
        <f t="shared" si="31"/>
        <v>761.19548114009979</v>
      </c>
      <c r="AV26" s="25">
        <f t="shared" si="32"/>
        <v>748.33467262134945</v>
      </c>
      <c r="AW26" s="25">
        <f t="shared" si="33"/>
        <v>734.46766221318444</v>
      </c>
      <c r="AX26" s="25">
        <f t="shared" si="34"/>
        <v>720.75344435645707</v>
      </c>
      <c r="AY26" s="25">
        <f t="shared" si="35"/>
        <v>707.2405957609119</v>
      </c>
      <c r="AZ26" s="25">
        <f t="shared" si="36"/>
        <v>700.43972777644331</v>
      </c>
      <c r="BA26" s="25">
        <f t="shared" si="37"/>
        <v>695.83026267402477</v>
      </c>
      <c r="BB26" s="25">
        <f t="shared" si="38"/>
        <v>691.77415940892911</v>
      </c>
      <c r="BC26" s="26">
        <f t="shared" si="20"/>
        <v>731.62435695854333</v>
      </c>
      <c r="BD26" s="26">
        <f t="shared" si="21"/>
        <v>691.77415940892911</v>
      </c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</row>
    <row r="27" spans="1:79" x14ac:dyDescent="0.25">
      <c r="A27" s="16" t="s">
        <v>66</v>
      </c>
      <c r="B27" s="17">
        <v>2084.5587934</v>
      </c>
      <c r="C27" s="17">
        <v>889.72164320000002</v>
      </c>
      <c r="D27" s="17">
        <v>0</v>
      </c>
      <c r="E27" s="17">
        <v>0</v>
      </c>
      <c r="F27" s="17">
        <v>72939512</v>
      </c>
      <c r="G27" s="17">
        <v>4854569.0000999998</v>
      </c>
      <c r="H27" s="17">
        <v>0</v>
      </c>
      <c r="I27" s="17">
        <v>0</v>
      </c>
      <c r="J27" s="17">
        <v>2078.6999999999998</v>
      </c>
      <c r="K27" s="17">
        <v>0</v>
      </c>
      <c r="L27" s="17">
        <f t="shared" si="18"/>
        <v>78182958.116850778</v>
      </c>
      <c r="M27" s="18">
        <f t="shared" si="22"/>
        <v>1959.4852657959998</v>
      </c>
      <c r="N27" s="19">
        <f t="shared" si="23"/>
        <v>65012570.440099999</v>
      </c>
      <c r="O27" s="19">
        <f t="shared" si="24"/>
        <v>0</v>
      </c>
      <c r="P27" s="19">
        <f t="shared" si="3"/>
        <v>12781510.559999997</v>
      </c>
      <c r="Q27" s="19">
        <f t="shared" ref="Q27:Q50" si="39">0.55*8784*C27*K27+E27</f>
        <v>0</v>
      </c>
      <c r="R27" s="19">
        <f t="shared" ref="R27:R51" si="40">K27*8784*0.55+I27</f>
        <v>0</v>
      </c>
      <c r="S27" s="20">
        <f t="shared" si="27"/>
        <v>0.26586828560817621</v>
      </c>
      <c r="T27" s="20">
        <f t="shared" si="28"/>
        <v>0.7</v>
      </c>
      <c r="U27" s="39">
        <f t="shared" si="19"/>
        <v>69381580.223460943</v>
      </c>
      <c r="V27" s="21">
        <v>549656.71110506309</v>
      </c>
      <c r="W27" s="22">
        <v>1638287.3021962619</v>
      </c>
      <c r="X27" s="22">
        <v>1736282.9317854273</v>
      </c>
      <c r="Y27" s="22">
        <v>1840140.258163491</v>
      </c>
      <c r="Z27" s="22">
        <v>1950209.903999944</v>
      </c>
      <c r="AA27" s="22">
        <v>2066863.4647748449</v>
      </c>
      <c r="AB27" s="22">
        <v>2190494.7632863624</v>
      </c>
      <c r="AC27" s="22">
        <v>2321521.1791978134</v>
      </c>
      <c r="AD27" s="22">
        <v>2460385.0581127568</v>
      </c>
      <c r="AE27" s="22">
        <v>2607555.2049351796</v>
      </c>
      <c r="AF27" s="22">
        <v>2763528.4665563675</v>
      </c>
      <c r="AG27" s="23">
        <v>1.5757543520218836E-2</v>
      </c>
      <c r="AH27" s="23">
        <v>2.3825480768057888E-2</v>
      </c>
      <c r="AI27" s="23">
        <v>3.3256812711147735E-2</v>
      </c>
      <c r="AJ27" s="23">
        <v>4.3899367525245384E-2</v>
      </c>
      <c r="AK27" s="23">
        <v>5.5411895225225667E-2</v>
      </c>
      <c r="AL27" s="23">
        <v>6.5962570404294527E-2</v>
      </c>
      <c r="AM27" s="23">
        <v>7.5582765644706562E-2</v>
      </c>
      <c r="AN27" s="23">
        <v>8.4302426062777575E-2</v>
      </c>
      <c r="AO27" s="23">
        <v>9.215012571687714E-2</v>
      </c>
      <c r="AP27" s="23">
        <v>9.915312165697672E-2</v>
      </c>
      <c r="AQ27" s="23">
        <v>0.99471654687004885</v>
      </c>
      <c r="AR27" s="24">
        <v>88626254.460899994</v>
      </c>
      <c r="AS27" s="25">
        <f t="shared" si="29"/>
        <v>1705.3109331430821</v>
      </c>
      <c r="AT27" s="25">
        <f t="shared" si="30"/>
        <v>1688.5183589851297</v>
      </c>
      <c r="AU27" s="25">
        <f t="shared" si="31"/>
        <v>1669.5173934047641</v>
      </c>
      <c r="AV27" s="25">
        <f t="shared" si="32"/>
        <v>1648.7228988362199</v>
      </c>
      <c r="AW27" s="25">
        <f t="shared" si="33"/>
        <v>1626.8500994989763</v>
      </c>
      <c r="AX27" s="25">
        <f t="shared" si="34"/>
        <v>1606.9969602668184</v>
      </c>
      <c r="AY27" s="25">
        <f t="shared" si="35"/>
        <v>1588.9793722290678</v>
      </c>
      <c r="AZ27" s="25">
        <f t="shared" si="36"/>
        <v>1572.6355690215044</v>
      </c>
      <c r="BA27" s="25">
        <f t="shared" si="37"/>
        <v>1557.8227443921003</v>
      </c>
      <c r="BB27" s="25">
        <f t="shared" si="38"/>
        <v>1544.4142493563741</v>
      </c>
      <c r="BC27" s="26">
        <f t="shared" si="20"/>
        <v>1620.9768579134038</v>
      </c>
      <c r="BD27" s="26">
        <f t="shared" si="21"/>
        <v>1544.4142493563741</v>
      </c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</row>
    <row r="28" spans="1:79" x14ac:dyDescent="0.25">
      <c r="A28" s="16" t="s">
        <v>67</v>
      </c>
      <c r="B28" s="17">
        <v>2437.9229869000001</v>
      </c>
      <c r="C28" s="17">
        <v>0</v>
      </c>
      <c r="D28" s="17">
        <v>0</v>
      </c>
      <c r="E28" s="17">
        <v>637810628.83775425</v>
      </c>
      <c r="F28" s="17">
        <v>14447406</v>
      </c>
      <c r="G28" s="17">
        <v>0</v>
      </c>
      <c r="H28" s="17">
        <v>0</v>
      </c>
      <c r="I28" s="17">
        <v>257516.70187340002</v>
      </c>
      <c r="J28" s="17">
        <v>0</v>
      </c>
      <c r="K28" s="17">
        <v>0</v>
      </c>
      <c r="L28" s="17">
        <f t="shared" si="18"/>
        <v>17929736.908657368</v>
      </c>
      <c r="M28" s="18">
        <f t="shared" si="22"/>
        <v>2291.6476076859999</v>
      </c>
      <c r="N28" s="19">
        <f t="shared" si="23"/>
        <v>14447406</v>
      </c>
      <c r="O28" s="19">
        <f t="shared" si="24"/>
        <v>0</v>
      </c>
      <c r="P28" s="19">
        <f t="shared" si="3"/>
        <v>0</v>
      </c>
      <c r="Q28" s="19">
        <f t="shared" si="39"/>
        <v>637810628.83775425</v>
      </c>
      <c r="R28" s="19">
        <f t="shared" si="40"/>
        <v>257516.70187340002</v>
      </c>
      <c r="S28" s="20"/>
      <c r="T28" s="20"/>
      <c r="U28" s="39">
        <f t="shared" si="19"/>
        <v>16873087.013003059</v>
      </c>
      <c r="V28" s="21"/>
      <c r="W28" s="22">
        <v>1598643.1130111066</v>
      </c>
      <c r="X28" s="22">
        <v>1696078.2383710877</v>
      </c>
      <c r="Y28" s="22">
        <v>1799451.9022182696</v>
      </c>
      <c r="Z28" s="22">
        <v>1909126.0504036348</v>
      </c>
      <c r="AA28" s="22">
        <v>2025484.6888859384</v>
      </c>
      <c r="AB28" s="22">
        <v>2148935.2282653004</v>
      </c>
      <c r="AC28" s="22">
        <v>2279909.9102642927</v>
      </c>
      <c r="AD28" s="22">
        <v>2418867.3211511099</v>
      </c>
      <c r="AE28" s="22">
        <v>2566293.9974038242</v>
      </c>
      <c r="AF28" s="22">
        <v>2722706.1292376984</v>
      </c>
      <c r="AG28" s="23">
        <v>3.3626861682224486E-2</v>
      </c>
      <c r="AH28" s="23">
        <v>4.5119684316196486E-2</v>
      </c>
      <c r="AI28" s="23">
        <v>5.6299844647805346E-2</v>
      </c>
      <c r="AJ28" s="23">
        <v>6.6491472684185815E-2</v>
      </c>
      <c r="AK28" s="23">
        <v>7.5734341090530163E-2</v>
      </c>
      <c r="AL28" s="23">
        <v>8.4066332531141416E-2</v>
      </c>
      <c r="AM28" s="23">
        <v>9.1523525608059944E-2</v>
      </c>
      <c r="AN28" s="23">
        <v>9.8140276848189559E-2</v>
      </c>
      <c r="AO28" s="23">
        <v>0.10394929892009647</v>
      </c>
      <c r="AP28" s="23">
        <v>0.10898173525334133</v>
      </c>
      <c r="AQ28" s="23">
        <v>2.0767694708207758</v>
      </c>
      <c r="AR28" s="24">
        <v>14904523.063299999</v>
      </c>
      <c r="AS28" s="25">
        <f t="shared" si="29"/>
        <v>2008.1320852127728</v>
      </c>
      <c r="AT28" s="25">
        <f t="shared" si="30"/>
        <v>1976.5248554911652</v>
      </c>
      <c r="AU28" s="25">
        <f t="shared" si="31"/>
        <v>1945.7537397667911</v>
      </c>
      <c r="AV28" s="25">
        <f t="shared" si="32"/>
        <v>1916.8438039791326</v>
      </c>
      <c r="AW28" s="25">
        <f t="shared" si="33"/>
        <v>1889.5689534025482</v>
      </c>
      <c r="AX28" s="25">
        <f t="shared" si="34"/>
        <v>1863.726588678506</v>
      </c>
      <c r="AY28" s="25">
        <f t="shared" si="35"/>
        <v>1839.1340834419666</v>
      </c>
      <c r="AZ28" s="25">
        <f t="shared" si="36"/>
        <v>1815.6258775655717</v>
      </c>
      <c r="BA28" s="25">
        <f t="shared" si="37"/>
        <v>1793.0510711169341</v>
      </c>
      <c r="BB28" s="25">
        <f t="shared" si="38"/>
        <v>1771.2714290773936</v>
      </c>
      <c r="BC28" s="26">
        <f t="shared" si="20"/>
        <v>1881.9632487732783</v>
      </c>
      <c r="BD28" s="26">
        <f t="shared" si="21"/>
        <v>1771.2714290773936</v>
      </c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</row>
    <row r="29" spans="1:79" x14ac:dyDescent="0.25">
      <c r="A29" s="16" t="s">
        <v>68</v>
      </c>
      <c r="B29" s="17">
        <v>2181.1538467999999</v>
      </c>
      <c r="C29" s="17">
        <v>1097.0761336</v>
      </c>
      <c r="D29" s="17">
        <v>1754.9565611</v>
      </c>
      <c r="E29" s="17">
        <v>0</v>
      </c>
      <c r="F29" s="17">
        <v>24660983</v>
      </c>
      <c r="G29" s="17">
        <v>423637.99900000001</v>
      </c>
      <c r="H29" s="17">
        <v>37524</v>
      </c>
      <c r="I29" s="17">
        <v>0</v>
      </c>
      <c r="J29" s="17">
        <v>468.3</v>
      </c>
      <c r="K29" s="17">
        <v>0</v>
      </c>
      <c r="L29" s="17">
        <f t="shared" si="18"/>
        <v>27160007.032153543</v>
      </c>
      <c r="M29" s="18">
        <f t="shared" si="22"/>
        <v>2050.284615992</v>
      </c>
      <c r="N29" s="19">
        <f t="shared" si="23"/>
        <v>22208869.080452744</v>
      </c>
      <c r="O29" s="19">
        <f t="shared" si="24"/>
        <v>33792.878547254535</v>
      </c>
      <c r="P29" s="19">
        <f t="shared" si="3"/>
        <v>2879483.04</v>
      </c>
      <c r="Q29" s="19">
        <f t="shared" si="39"/>
        <v>0</v>
      </c>
      <c r="R29" s="19">
        <f t="shared" si="40"/>
        <v>0</v>
      </c>
      <c r="S29" s="20">
        <f t="shared" ref="S29:S35" si="41">G29/(8784*J29)</f>
        <v>0.10298605519829698</v>
      </c>
      <c r="T29" s="20">
        <f t="shared" ref="T29:T35" si="42">(P29-(0.15*8784*K29))/(8784*J29)</f>
        <v>0.7</v>
      </c>
      <c r="U29" s="39">
        <f t="shared" si="19"/>
        <v>24376409.884223793</v>
      </c>
      <c r="V29" s="21">
        <v>574830.0646808832</v>
      </c>
      <c r="W29" s="22">
        <v>1856031.6434920561</v>
      </c>
      <c r="X29" s="22">
        <v>2010985.8953398997</v>
      </c>
      <c r="Y29" s="22">
        <v>2178876.7909405134</v>
      </c>
      <c r="Z29" s="22">
        <v>2360784.3700449225</v>
      </c>
      <c r="AA29" s="22">
        <v>2557878.8415304027</v>
      </c>
      <c r="AB29" s="22">
        <v>2771428.1113375952</v>
      </c>
      <c r="AC29" s="22">
        <v>3002805.9388914481</v>
      </c>
      <c r="AD29" s="22">
        <v>3253500.7744761179</v>
      </c>
      <c r="AE29" s="22">
        <v>3525125.3344145454</v>
      </c>
      <c r="AF29" s="22">
        <v>3819426.9756496958</v>
      </c>
      <c r="AG29" s="23">
        <v>2.1965192447987017E-2</v>
      </c>
      <c r="AH29" s="23">
        <v>3.1265636816348329E-2</v>
      </c>
      <c r="AI29" s="23">
        <v>4.1791465810764636E-2</v>
      </c>
      <c r="AJ29" s="23">
        <v>5.3388253533933172E-2</v>
      </c>
      <c r="AK29" s="23">
        <v>6.4078451624106705E-2</v>
      </c>
      <c r="AL29" s="23">
        <v>7.3829168577336735E-2</v>
      </c>
      <c r="AM29" s="23">
        <v>8.267173486315256E-2</v>
      </c>
      <c r="AN29" s="23">
        <v>9.0636044720045314E-2</v>
      </c>
      <c r="AO29" s="23">
        <v>9.7750614114476164E-2</v>
      </c>
      <c r="AP29" s="23">
        <v>0.10404263624554734</v>
      </c>
      <c r="AQ29" s="23">
        <v>1.1343799134526367</v>
      </c>
      <c r="AR29" s="24">
        <v>33143117.218899999</v>
      </c>
      <c r="AS29" s="25">
        <f t="shared" si="29"/>
        <v>1723.8717483495604</v>
      </c>
      <c r="AT29" s="25">
        <f t="shared" si="30"/>
        <v>1696.0923251433262</v>
      </c>
      <c r="AU29" s="25">
        <f t="shared" si="31"/>
        <v>1666.1392605015794</v>
      </c>
      <c r="AV29" s="25">
        <f t="shared" si="32"/>
        <v>1634.5080734510493</v>
      </c>
      <c r="AW29" s="25">
        <f t="shared" si="33"/>
        <v>1604.840184905388</v>
      </c>
      <c r="AX29" s="25">
        <f t="shared" si="34"/>
        <v>1576.978692198491</v>
      </c>
      <c r="AY29" s="25">
        <f t="shared" si="35"/>
        <v>1550.6730570508876</v>
      </c>
      <c r="AZ29" s="25">
        <f t="shared" si="36"/>
        <v>1525.6979784169539</v>
      </c>
      <c r="BA29" s="25">
        <f t="shared" si="37"/>
        <v>1501.8492186747974</v>
      </c>
      <c r="BB29" s="25">
        <f t="shared" si="38"/>
        <v>1478.940222784646</v>
      </c>
      <c r="BC29" s="26">
        <f t="shared" si="20"/>
        <v>1595.9590761476679</v>
      </c>
      <c r="BD29" s="26">
        <f t="shared" si="21"/>
        <v>1478.940222784646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</row>
    <row r="30" spans="1:79" x14ac:dyDescent="0.25">
      <c r="A30" s="16" t="s">
        <v>69</v>
      </c>
      <c r="B30" s="17">
        <v>2274.5965673999999</v>
      </c>
      <c r="C30" s="17">
        <v>882.52729220000003</v>
      </c>
      <c r="D30" s="17">
        <v>1459.1431344</v>
      </c>
      <c r="E30" s="17">
        <v>172680511.95826149</v>
      </c>
      <c r="F30" s="17">
        <v>4133662</v>
      </c>
      <c r="G30" s="17">
        <v>23783255.668000001</v>
      </c>
      <c r="H30" s="17">
        <v>279983</v>
      </c>
      <c r="I30" s="17">
        <v>198036.66767519998</v>
      </c>
      <c r="J30" s="17">
        <v>6381.2</v>
      </c>
      <c r="K30" s="17">
        <v>0</v>
      </c>
      <c r="L30" s="17">
        <f t="shared" si="18"/>
        <v>15486500.702264568</v>
      </c>
      <c r="M30" s="18">
        <f t="shared" si="22"/>
        <v>2138.120773356</v>
      </c>
      <c r="N30" s="19">
        <f t="shared" si="23"/>
        <v>0</v>
      </c>
      <c r="O30" s="19">
        <f t="shared" si="24"/>
        <v>0</v>
      </c>
      <c r="P30" s="19">
        <f t="shared" si="3"/>
        <v>28196900.668000001</v>
      </c>
      <c r="Q30" s="19">
        <f t="shared" si="39"/>
        <v>172680511.95826149</v>
      </c>
      <c r="R30" s="19">
        <f t="shared" si="40"/>
        <v>198036.66767519998</v>
      </c>
      <c r="S30" s="20">
        <f t="shared" si="41"/>
        <v>0.42430350654649585</v>
      </c>
      <c r="T30" s="20">
        <f t="shared" si="42"/>
        <v>0.50304483095950003</v>
      </c>
      <c r="U30" s="39">
        <f t="shared" si="19"/>
        <v>12528607.453460339</v>
      </c>
      <c r="V30" s="21"/>
      <c r="W30" s="22">
        <v>3761261.8300788491</v>
      </c>
      <c r="X30" s="22">
        <v>3990505.6274859933</v>
      </c>
      <c r="Y30" s="22">
        <v>4233721.5228282996</v>
      </c>
      <c r="Z30" s="22">
        <v>4491761.0964883901</v>
      </c>
      <c r="AA30" s="22">
        <v>4765527.8315160042</v>
      </c>
      <c r="AB30" s="22">
        <v>5055980.2770250319</v>
      </c>
      <c r="AC30" s="22">
        <v>5364135.4043952916</v>
      </c>
      <c r="AD30" s="22">
        <v>5691072.1680302508</v>
      </c>
      <c r="AE30" s="22">
        <v>6037935.2831380907</v>
      </c>
      <c r="AF30" s="22">
        <v>6405939.2337633893</v>
      </c>
      <c r="AG30" s="23">
        <v>2.9520039364355946E-2</v>
      </c>
      <c r="AH30" s="23">
        <v>4.0216966295059435E-2</v>
      </c>
      <c r="AI30" s="23">
        <v>5.1803241604187956E-2</v>
      </c>
      <c r="AJ30" s="23">
        <v>6.2384478414965673E-2</v>
      </c>
      <c r="AK30" s="23">
        <v>7.2001231542197341E-2</v>
      </c>
      <c r="AL30" s="23">
        <v>8.0692130210130469E-2</v>
      </c>
      <c r="AM30" s="23">
        <v>8.8493965627214025E-2</v>
      </c>
      <c r="AN30" s="23">
        <v>9.5441774534338206E-2</v>
      </c>
      <c r="AO30" s="23">
        <v>0.10156891891116983</v>
      </c>
      <c r="AP30" s="23">
        <v>0.10690716201672849</v>
      </c>
      <c r="AQ30" s="23">
        <v>0.96669309080459698</v>
      </c>
      <c r="AR30" s="24">
        <v>37821929.841799997</v>
      </c>
      <c r="AS30" s="25">
        <f t="shared" si="29"/>
        <v>753.92885072027593</v>
      </c>
      <c r="AT30" s="25">
        <f t="shared" si="30"/>
        <v>740.11447942609072</v>
      </c>
      <c r="AU30" s="25">
        <f t="shared" si="31"/>
        <v>725.81853251276686</v>
      </c>
      <c r="AV30" s="25">
        <f t="shared" si="32"/>
        <v>712.50828277703727</v>
      </c>
      <c r="AW30" s="25">
        <f t="shared" si="33"/>
        <v>700.05931268113704</v>
      </c>
      <c r="AX30" s="25">
        <f t="shared" si="34"/>
        <v>688.36234535457584</v>
      </c>
      <c r="AY30" s="25">
        <f t="shared" si="35"/>
        <v>677.32075488413739</v>
      </c>
      <c r="AZ30" s="25">
        <f t="shared" si="36"/>
        <v>666.84855388405686</v>
      </c>
      <c r="BA30" s="25">
        <f t="shared" si="37"/>
        <v>656.8687583988476</v>
      </c>
      <c r="BB30" s="25">
        <f t="shared" si="38"/>
        <v>647.31205393369419</v>
      </c>
      <c r="BC30" s="26">
        <f t="shared" si="20"/>
        <v>696.91419245726206</v>
      </c>
      <c r="BD30" s="26">
        <f t="shared" si="21"/>
        <v>647.31205393369419</v>
      </c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</row>
    <row r="31" spans="1:79" x14ac:dyDescent="0.25">
      <c r="A31" s="16" t="s">
        <v>70</v>
      </c>
      <c r="B31" s="17">
        <v>2382.0218552000001</v>
      </c>
      <c r="C31" s="17">
        <v>877.57721819999995</v>
      </c>
      <c r="D31" s="17">
        <v>1889.4471039</v>
      </c>
      <c r="E31" s="17">
        <v>0</v>
      </c>
      <c r="F31" s="17">
        <v>1281341</v>
      </c>
      <c r="G31" s="17">
        <v>6946868.9999000002</v>
      </c>
      <c r="H31" s="17">
        <v>72614</v>
      </c>
      <c r="I31" s="17">
        <v>0</v>
      </c>
      <c r="J31" s="17">
        <v>1505.5</v>
      </c>
      <c r="K31" s="17">
        <v>0</v>
      </c>
      <c r="L31" s="17">
        <f t="shared" si="18"/>
        <v>4642898.2750492385</v>
      </c>
      <c r="M31" s="18">
        <f t="shared" si="22"/>
        <v>2239.1005438880002</v>
      </c>
      <c r="N31" s="19">
        <f t="shared" si="23"/>
        <v>0</v>
      </c>
      <c r="O31" s="19">
        <f t="shared" si="24"/>
        <v>0</v>
      </c>
      <c r="P31" s="19">
        <f t="shared" si="3"/>
        <v>8300823.9999000002</v>
      </c>
      <c r="Q31" s="19">
        <f t="shared" si="39"/>
        <v>0</v>
      </c>
      <c r="R31" s="19">
        <f t="shared" si="40"/>
        <v>0</v>
      </c>
      <c r="S31" s="20">
        <f t="shared" si="41"/>
        <v>0.52531042824004759</v>
      </c>
      <c r="T31" s="20">
        <f t="shared" si="42"/>
        <v>0.6276942044243965</v>
      </c>
      <c r="U31" s="39">
        <f t="shared" si="19"/>
        <v>3642307.017300019</v>
      </c>
      <c r="V31" s="21">
        <v>575615.28855389054</v>
      </c>
      <c r="W31" s="22">
        <v>2219729.5940269795</v>
      </c>
      <c r="X31" s="22">
        <v>2499218.6993625145</v>
      </c>
      <c r="Y31" s="22">
        <v>2813898.6496601808</v>
      </c>
      <c r="Z31" s="22">
        <v>3168200.3710115771</v>
      </c>
      <c r="AA31" s="22">
        <v>3567112.6933054491</v>
      </c>
      <c r="AB31" s="22">
        <v>4016252.5966367796</v>
      </c>
      <c r="AC31" s="22">
        <v>4521944.3025346696</v>
      </c>
      <c r="AD31" s="22">
        <v>4822223.0163039416</v>
      </c>
      <c r="AE31" s="22">
        <v>4822223.0163039416</v>
      </c>
      <c r="AF31" s="22">
        <v>4822223.0163039416</v>
      </c>
      <c r="AG31" s="23">
        <v>2.83924112831937E-2</v>
      </c>
      <c r="AH31" s="23">
        <v>3.9040235823837852E-2</v>
      </c>
      <c r="AI31" s="23">
        <v>5.0805216401189783E-2</v>
      </c>
      <c r="AJ31" s="23">
        <v>6.1933846394983012E-2</v>
      </c>
      <c r="AK31" s="23">
        <v>7.2131960918839E-2</v>
      </c>
      <c r="AL31" s="23">
        <v>8.1425889927688719E-2</v>
      </c>
      <c r="AM31" s="23">
        <v>8.9840757568304119E-2</v>
      </c>
      <c r="AN31" s="23">
        <v>9.7400525212454875E-2</v>
      </c>
      <c r="AO31" s="23">
        <v>0.10412803275509067</v>
      </c>
      <c r="AP31" s="23">
        <v>0.11004503824332053</v>
      </c>
      <c r="AQ31" s="23">
        <v>1.9497193290751607</v>
      </c>
      <c r="AR31" s="24">
        <v>11686617.6011</v>
      </c>
      <c r="AS31" s="25">
        <f t="shared" si="29"/>
        <v>637.43670779605736</v>
      </c>
      <c r="AT31" s="25">
        <f t="shared" si="30"/>
        <v>615.6754332741325</v>
      </c>
      <c r="AU31" s="25">
        <f t="shared" si="31"/>
        <v>593.01262964182376</v>
      </c>
      <c r="AV31" s="25">
        <f t="shared" si="32"/>
        <v>570.51729405404342</v>
      </c>
      <c r="AW31" s="25">
        <f t="shared" si="33"/>
        <v>548.27059371204871</v>
      </c>
      <c r="AX31" s="25">
        <f t="shared" si="34"/>
        <v>526.18202887429845</v>
      </c>
      <c r="AY31" s="25">
        <f t="shared" si="35"/>
        <v>504.18422054725124</v>
      </c>
      <c r="AZ31" s="25">
        <f t="shared" si="36"/>
        <v>490.97803058800093</v>
      </c>
      <c r="BA31" s="25">
        <f t="shared" si="37"/>
        <v>488.39002431331016</v>
      </c>
      <c r="BB31" s="25">
        <f t="shared" si="38"/>
        <v>486.13625709794945</v>
      </c>
      <c r="BC31" s="26">
        <f t="shared" si="20"/>
        <v>546.07832198989149</v>
      </c>
      <c r="BD31" s="26">
        <f t="shared" si="21"/>
        <v>486.13625709794945</v>
      </c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</row>
    <row r="32" spans="1:79" x14ac:dyDescent="0.25">
      <c r="A32" s="16" t="s">
        <v>71</v>
      </c>
      <c r="B32" s="17">
        <v>2101.7207950000002</v>
      </c>
      <c r="C32" s="17">
        <v>889.19617849999997</v>
      </c>
      <c r="D32" s="17">
        <v>1472.6911917</v>
      </c>
      <c r="E32" s="17">
        <v>2431861783.9217291</v>
      </c>
      <c r="F32" s="17">
        <v>2602990</v>
      </c>
      <c r="G32" s="17">
        <v>20015729.511599999</v>
      </c>
      <c r="H32" s="17">
        <v>173972</v>
      </c>
      <c r="I32" s="17">
        <v>2295215.174348</v>
      </c>
      <c r="J32" s="17">
        <v>5832.3</v>
      </c>
      <c r="K32" s="17">
        <v>0</v>
      </c>
      <c r="L32" s="17">
        <f t="shared" si="18"/>
        <v>12978368.609852802</v>
      </c>
      <c r="M32" s="18">
        <f t="shared" si="22"/>
        <v>1975.6175473000001</v>
      </c>
      <c r="N32" s="19">
        <f t="shared" si="23"/>
        <v>0</v>
      </c>
      <c r="O32" s="19">
        <f t="shared" si="24"/>
        <v>0</v>
      </c>
      <c r="P32" s="19">
        <f t="shared" si="3"/>
        <v>22792691.511599999</v>
      </c>
      <c r="Q32" s="19">
        <f t="shared" si="39"/>
        <v>2431861783.9217291</v>
      </c>
      <c r="R32" s="19">
        <f t="shared" si="40"/>
        <v>2295215.174348</v>
      </c>
      <c r="S32" s="20">
        <f t="shared" si="41"/>
        <v>0.39069624869848135</v>
      </c>
      <c r="T32" s="20">
        <f t="shared" si="42"/>
        <v>0.44490104975504319</v>
      </c>
      <c r="U32" s="39">
        <f t="shared" si="19"/>
        <v>11349517.986882919</v>
      </c>
      <c r="V32" s="21">
        <v>1616036.9202884741</v>
      </c>
      <c r="W32" s="22">
        <v>2421244.2101994306</v>
      </c>
      <c r="X32" s="22">
        <v>2839129.1617259495</v>
      </c>
      <c r="Y32" s="22">
        <v>3329137.2935482459</v>
      </c>
      <c r="Z32" s="22">
        <v>3903716.4172397573</v>
      </c>
      <c r="AA32" s="22">
        <v>4577462.7245802898</v>
      </c>
      <c r="AB32" s="22">
        <v>5367491.5786371576</v>
      </c>
      <c r="AC32" s="22">
        <v>6293872.3000485832</v>
      </c>
      <c r="AD32" s="22">
        <v>7380137.9935051166</v>
      </c>
      <c r="AE32" s="22">
        <v>8653883.3656916264</v>
      </c>
      <c r="AF32" s="22">
        <v>10147465.721223755</v>
      </c>
      <c r="AG32" s="23">
        <v>1.2476028539265065E-2</v>
      </c>
      <c r="AH32" s="23">
        <v>1.9875783190353269E-2</v>
      </c>
      <c r="AI32" s="23">
        <v>2.8704592736062139E-2</v>
      </c>
      <c r="AJ32" s="23">
        <v>3.8811523622819859E-2</v>
      </c>
      <c r="AK32" s="23">
        <v>5.0042963652574345E-2</v>
      </c>
      <c r="AL32" s="23">
        <v>6.1027674442962324E-2</v>
      </c>
      <c r="AM32" s="23">
        <v>7.1065442355277286E-2</v>
      </c>
      <c r="AN32" s="23">
        <v>8.0187433052134036E-2</v>
      </c>
      <c r="AO32" s="23">
        <v>8.8423387938261586E-2</v>
      </c>
      <c r="AP32" s="23">
        <v>9.5801681004806252E-2</v>
      </c>
      <c r="AQ32" s="23">
        <v>0.76186477247071394</v>
      </c>
      <c r="AR32" s="24">
        <v>80689387.841399997</v>
      </c>
      <c r="AS32" s="25">
        <f t="shared" si="29"/>
        <v>759.36459469423858</v>
      </c>
      <c r="AT32" s="25">
        <f t="shared" si="30"/>
        <v>737.82192635135414</v>
      </c>
      <c r="AU32" s="25">
        <f t="shared" si="31"/>
        <v>713.85827488976145</v>
      </c>
      <c r="AV32" s="25">
        <f t="shared" si="32"/>
        <v>687.98351840891144</v>
      </c>
      <c r="AW32" s="25">
        <f t="shared" si="33"/>
        <v>660.66678828803424</v>
      </c>
      <c r="AX32" s="25">
        <f t="shared" si="34"/>
        <v>633.64286802088202</v>
      </c>
      <c r="AY32" s="25">
        <f t="shared" si="35"/>
        <v>607.46987065622568</v>
      </c>
      <c r="AZ32" s="25">
        <f t="shared" si="36"/>
        <v>581.82432572144728</v>
      </c>
      <c r="BA32" s="25">
        <f t="shared" si="37"/>
        <v>556.43617942184437</v>
      </c>
      <c r="BB32" s="25">
        <f t="shared" si="38"/>
        <v>531.08638610036337</v>
      </c>
      <c r="BC32" s="26">
        <f t="shared" si="20"/>
        <v>647.01547325530623</v>
      </c>
      <c r="BD32" s="26">
        <f t="shared" si="21"/>
        <v>531.08638610036337</v>
      </c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</row>
    <row r="33" spans="1:79" x14ac:dyDescent="0.25">
      <c r="A33" s="16" t="s">
        <v>72</v>
      </c>
      <c r="B33" s="17">
        <v>2340.9359761999999</v>
      </c>
      <c r="C33" s="17">
        <v>907.40862790000006</v>
      </c>
      <c r="D33" s="17">
        <v>1313.4459059999999</v>
      </c>
      <c r="E33" s="17">
        <v>0</v>
      </c>
      <c r="F33" s="17">
        <v>11353987</v>
      </c>
      <c r="G33" s="17">
        <v>5730957</v>
      </c>
      <c r="H33" s="17">
        <v>2208001</v>
      </c>
      <c r="I33" s="17">
        <v>0</v>
      </c>
      <c r="J33" s="17">
        <v>1662.4</v>
      </c>
      <c r="K33" s="17">
        <v>0</v>
      </c>
      <c r="L33" s="17">
        <f t="shared" si="18"/>
        <v>17339683.171712454</v>
      </c>
      <c r="M33" s="18">
        <f t="shared" si="22"/>
        <v>2200.4798176279996</v>
      </c>
      <c r="N33" s="19">
        <f t="shared" si="23"/>
        <v>7594318.6524115447</v>
      </c>
      <c r="O33" s="19">
        <f t="shared" si="24"/>
        <v>1476861.2275884538</v>
      </c>
      <c r="P33" s="19">
        <f t="shared" si="3"/>
        <v>10221765.120000001</v>
      </c>
      <c r="Q33" s="19">
        <f t="shared" si="39"/>
        <v>0</v>
      </c>
      <c r="R33" s="19">
        <f t="shared" si="40"/>
        <v>0</v>
      </c>
      <c r="S33" s="20">
        <f t="shared" si="41"/>
        <v>0.39246351808169894</v>
      </c>
      <c r="T33" s="20">
        <f t="shared" si="42"/>
        <v>0.7</v>
      </c>
      <c r="U33" s="39">
        <f t="shared" si="19"/>
        <v>13963120.059314471</v>
      </c>
      <c r="V33" s="21"/>
      <c r="W33" s="22">
        <v>3261075.8320251782</v>
      </c>
      <c r="X33" s="22">
        <v>3459833.9725480471</v>
      </c>
      <c r="Y33" s="22">
        <v>3670706.1516455952</v>
      </c>
      <c r="Z33" s="22">
        <v>3894430.70350732</v>
      </c>
      <c r="AA33" s="22">
        <v>4131790.9627882536</v>
      </c>
      <c r="AB33" s="22">
        <v>4383618.0073261885</v>
      </c>
      <c r="AC33" s="22">
        <v>4650793.5680237878</v>
      </c>
      <c r="AD33" s="22">
        <v>4721995.6329768756</v>
      </c>
      <c r="AE33" s="22">
        <v>4721995.6329768756</v>
      </c>
      <c r="AF33" s="22">
        <v>4721995.6329768756</v>
      </c>
      <c r="AG33" s="23">
        <v>3.1035013241784176E-2</v>
      </c>
      <c r="AH33" s="23">
        <v>4.1948637868847644E-2</v>
      </c>
      <c r="AI33" s="23">
        <v>5.321881813557619E-2</v>
      </c>
      <c r="AJ33" s="23">
        <v>6.3470746305540199E-2</v>
      </c>
      <c r="AK33" s="23">
        <v>7.2750343651852012E-2</v>
      </c>
      <c r="AL33" s="23">
        <v>8.110124952435338E-2</v>
      </c>
      <c r="AM33" s="23">
        <v>8.8564932808121916E-2</v>
      </c>
      <c r="AN33" s="23">
        <v>9.5180797921778831E-2</v>
      </c>
      <c r="AO33" s="23">
        <v>0.10098628562294884</v>
      </c>
      <c r="AP33" s="23">
        <v>0.10601696887513207</v>
      </c>
      <c r="AQ33" s="23">
        <v>1.5006422353948949</v>
      </c>
      <c r="AR33" s="24">
        <v>24919278.456799999</v>
      </c>
      <c r="AS33" s="25">
        <f t="shared" si="29"/>
        <v>1197.143742129196</v>
      </c>
      <c r="AT33" s="25">
        <f t="shared" si="30"/>
        <v>1173.4646815715885</v>
      </c>
      <c r="AU33" s="25">
        <f t="shared" si="31"/>
        <v>1149.7093665326272</v>
      </c>
      <c r="AV33" s="25">
        <f t="shared" si="32"/>
        <v>1127.4664519941609</v>
      </c>
      <c r="AW33" s="25">
        <f t="shared" si="33"/>
        <v>1106.5321479544323</v>
      </c>
      <c r="AX33" s="25">
        <f t="shared" si="34"/>
        <v>1086.727828021732</v>
      </c>
      <c r="AY33" s="25">
        <f t="shared" si="35"/>
        <v>1067.8959438963634</v>
      </c>
      <c r="AZ33" s="25">
        <f t="shared" si="36"/>
        <v>1058.3422012025451</v>
      </c>
      <c r="BA33" s="25">
        <f t="shared" si="37"/>
        <v>1052.5713567834578</v>
      </c>
      <c r="BB33" s="25">
        <f t="shared" si="38"/>
        <v>1047.6213492874169</v>
      </c>
      <c r="BC33" s="26">
        <f t="shared" si="20"/>
        <v>1106.747506937352</v>
      </c>
      <c r="BD33" s="26">
        <f t="shared" si="21"/>
        <v>1047.6213492874169</v>
      </c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</row>
    <row r="34" spans="1:79" x14ac:dyDescent="0.25">
      <c r="A34" s="16" t="s">
        <v>73</v>
      </c>
      <c r="B34" s="17">
        <v>2219.4027956</v>
      </c>
      <c r="C34" s="17">
        <v>933.76639460000001</v>
      </c>
      <c r="D34" s="17">
        <v>1366.2534776</v>
      </c>
      <c r="E34" s="17">
        <v>1921012399.6359246</v>
      </c>
      <c r="F34" s="17">
        <v>4156143.4079999998</v>
      </c>
      <c r="G34" s="17">
        <v>44002776.7729</v>
      </c>
      <c r="H34" s="17">
        <v>12502558</v>
      </c>
      <c r="I34" s="17">
        <v>2590211.4823018005</v>
      </c>
      <c r="J34" s="17">
        <v>9847.6</v>
      </c>
      <c r="K34" s="17">
        <v>0</v>
      </c>
      <c r="L34" s="17">
        <f t="shared" si="18"/>
        <v>34657573.132140391</v>
      </c>
      <c r="M34" s="18">
        <f t="shared" si="22"/>
        <v>2086.2386278639997</v>
      </c>
      <c r="N34" s="19">
        <f t="shared" si="23"/>
        <v>27582.203066219576</v>
      </c>
      <c r="O34" s="19">
        <f t="shared" si="24"/>
        <v>82973.097833776847</v>
      </c>
      <c r="P34" s="19">
        <f t="shared" si="3"/>
        <v>60550922.880000003</v>
      </c>
      <c r="Q34" s="19">
        <f t="shared" si="39"/>
        <v>1921012399.6359246</v>
      </c>
      <c r="R34" s="19">
        <f t="shared" si="40"/>
        <v>2590211.4823018005</v>
      </c>
      <c r="S34" s="20">
        <f t="shared" si="41"/>
        <v>0.50869486831890876</v>
      </c>
      <c r="T34" s="20">
        <f t="shared" si="42"/>
        <v>0.7</v>
      </c>
      <c r="U34" s="39">
        <f t="shared" si="19"/>
        <v>29316167.343968574</v>
      </c>
      <c r="V34" s="21">
        <v>2410637.290132205</v>
      </c>
      <c r="W34" s="22">
        <v>8344247.8219562788</v>
      </c>
      <c r="X34" s="22">
        <v>9394883.1627347302</v>
      </c>
      <c r="Y34" s="22">
        <v>10577805.396573586</v>
      </c>
      <c r="Z34" s="22">
        <v>11909670.942114362</v>
      </c>
      <c r="AA34" s="22">
        <v>13409233.449822094</v>
      </c>
      <c r="AB34" s="22">
        <v>15097607.867233478</v>
      </c>
      <c r="AC34" s="22">
        <v>16998567.753011588</v>
      </c>
      <c r="AD34" s="22">
        <v>19138880.026208654</v>
      </c>
      <c r="AE34" s="22">
        <v>21548681.8642537</v>
      </c>
      <c r="AF34" s="22">
        <v>24261905.056667082</v>
      </c>
      <c r="AG34" s="23">
        <v>4.4177939806613338E-2</v>
      </c>
      <c r="AH34" s="23">
        <v>5.58919541577729E-2</v>
      </c>
      <c r="AI34" s="23">
        <v>6.6658701415474086E-2</v>
      </c>
      <c r="AJ34" s="23">
        <v>7.6505373345477676E-2</v>
      </c>
      <c r="AK34" s="23">
        <v>8.5457924616214306E-2</v>
      </c>
      <c r="AL34" s="23">
        <v>9.3541117197171855E-2</v>
      </c>
      <c r="AM34" s="23">
        <v>0.10077856296868844</v>
      </c>
      <c r="AN34" s="23">
        <v>0.10719276461114169</v>
      </c>
      <c r="AO34" s="23">
        <v>0.1128051548388648</v>
      </c>
      <c r="AP34" s="23">
        <v>0.11763613404156197</v>
      </c>
      <c r="AQ34" s="23">
        <v>0.93050619567916049</v>
      </c>
      <c r="AR34" s="24">
        <v>153914184.36679998</v>
      </c>
      <c r="AS34" s="25">
        <f t="shared" si="29"/>
        <v>729.86016064824616</v>
      </c>
      <c r="AT34" s="25">
        <f t="shared" si="30"/>
        <v>705.88680964224989</v>
      </c>
      <c r="AU34" s="25">
        <f t="shared" si="31"/>
        <v>683.46517439154945</v>
      </c>
      <c r="AV34" s="25">
        <f t="shared" si="32"/>
        <v>662.29559013222206</v>
      </c>
      <c r="AW34" s="25">
        <f t="shared" si="33"/>
        <v>642.11911780243281</v>
      </c>
      <c r="AX34" s="25">
        <f t="shared" si="34"/>
        <v>622.71006378573384</v>
      </c>
      <c r="AY34" s="25">
        <f t="shared" si="35"/>
        <v>603.87056191358863</v>
      </c>
      <c r="AZ34" s="25">
        <f t="shared" si="36"/>
        <v>585.42675823525701</v>
      </c>
      <c r="BA34" s="25">
        <f t="shared" si="37"/>
        <v>567.22626232483719</v>
      </c>
      <c r="BB34" s="25">
        <f t="shared" si="38"/>
        <v>549.13660729089474</v>
      </c>
      <c r="BC34" s="26">
        <f t="shared" si="20"/>
        <v>635.19971061670117</v>
      </c>
      <c r="BD34" s="26">
        <f t="shared" si="21"/>
        <v>549.13660729089474</v>
      </c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</row>
    <row r="35" spans="1:79" x14ac:dyDescent="0.25">
      <c r="A35" s="16" t="s">
        <v>74</v>
      </c>
      <c r="B35" s="17">
        <v>2044.2853448000001</v>
      </c>
      <c r="C35" s="17">
        <v>851.23011589999999</v>
      </c>
      <c r="D35" s="17">
        <v>0</v>
      </c>
      <c r="E35" s="17">
        <v>826846418.97859919</v>
      </c>
      <c r="F35" s="17">
        <v>50607838</v>
      </c>
      <c r="G35" s="17">
        <v>15195335.001800001</v>
      </c>
      <c r="H35" s="17">
        <v>0</v>
      </c>
      <c r="I35" s="17">
        <v>362531.25863500009</v>
      </c>
      <c r="J35" s="17">
        <v>4709.1000000000004</v>
      </c>
      <c r="K35" s="17">
        <v>2249</v>
      </c>
      <c r="L35" s="17">
        <f t="shared" si="18"/>
        <v>58609217.37455634</v>
      </c>
      <c r="M35" s="18">
        <f t="shared" si="22"/>
        <v>1921.628224112</v>
      </c>
      <c r="N35" s="19">
        <f t="shared" si="23"/>
        <v>33884576.521799996</v>
      </c>
      <c r="O35" s="19">
        <f t="shared" si="24"/>
        <v>0</v>
      </c>
      <c r="P35" s="19">
        <f t="shared" ref="P35:P51" si="43">MIN(((J35*8784*0.7)+(0.15*K35*8784)), SUM(F35:H35))</f>
        <v>31918596.48</v>
      </c>
      <c r="Q35" s="19">
        <f t="shared" si="39"/>
        <v>10075775561.898846</v>
      </c>
      <c r="R35" s="19">
        <f t="shared" si="40"/>
        <v>11227900.058635</v>
      </c>
      <c r="S35" s="20">
        <f t="shared" si="41"/>
        <v>0.36734999564750009</v>
      </c>
      <c r="T35" s="20">
        <f t="shared" si="42"/>
        <v>0.7</v>
      </c>
      <c r="U35" s="39">
        <f t="shared" si="19"/>
        <v>51179702.374654137</v>
      </c>
      <c r="V35" s="21">
        <v>2295625.0875564399</v>
      </c>
      <c r="W35" s="22">
        <v>4476628.244452402</v>
      </c>
      <c r="X35" s="22">
        <v>5077972.6318094656</v>
      </c>
      <c r="Y35" s="22">
        <v>5760095.4650099985</v>
      </c>
      <c r="Z35" s="22">
        <v>6533847.6931109373</v>
      </c>
      <c r="AA35" s="22">
        <v>7411537.8705267711</v>
      </c>
      <c r="AB35" s="22">
        <v>8407127.9568040334</v>
      </c>
      <c r="AC35" s="22">
        <v>9536455.4181320574</v>
      </c>
      <c r="AD35" s="22">
        <v>10817485.163695855</v>
      </c>
      <c r="AE35" s="22">
        <v>11668176.311000001</v>
      </c>
      <c r="AF35" s="22">
        <v>11668176.311000001</v>
      </c>
      <c r="AG35" s="23">
        <v>2.3711701365905294E-2</v>
      </c>
      <c r="AH35" s="23">
        <v>3.3248180578932023E-2</v>
      </c>
      <c r="AI35" s="23">
        <v>4.3920817462107686E-2</v>
      </c>
      <c r="AJ35" s="23">
        <v>5.5100638222559672E-2</v>
      </c>
      <c r="AK35" s="23">
        <v>6.5281844829774741E-2</v>
      </c>
      <c r="AL35" s="23">
        <v>7.4506518935239296E-2</v>
      </c>
      <c r="AM35" s="23">
        <v>8.2814709395660768E-2</v>
      </c>
      <c r="AN35" s="23">
        <v>9.0244527440311195E-2</v>
      </c>
      <c r="AO35" s="23">
        <v>9.6832237352173431E-2</v>
      </c>
      <c r="AP35" s="23">
        <v>0.10261234287404637</v>
      </c>
      <c r="AQ35" s="23">
        <v>0.86123824559614315</v>
      </c>
      <c r="AR35" s="24">
        <v>137704068.46430001</v>
      </c>
      <c r="AS35" s="25">
        <f t="shared" si="29"/>
        <v>1181.7685767602823</v>
      </c>
      <c r="AT35" s="25">
        <f t="shared" si="30"/>
        <v>1158.5963293656523</v>
      </c>
      <c r="AU35" s="25">
        <f t="shared" si="31"/>
        <v>1133.6031186748994</v>
      </c>
      <c r="AV35" s="25">
        <f t="shared" si="32"/>
        <v>1107.8425761732351</v>
      </c>
      <c r="AW35" s="25">
        <f t="shared" si="33"/>
        <v>1083.39298086796</v>
      </c>
      <c r="AX35" s="25">
        <f t="shared" si="34"/>
        <v>1059.9503224109412</v>
      </c>
      <c r="AY35" s="25">
        <f t="shared" si="35"/>
        <v>1037.2373731628027</v>
      </c>
      <c r="AZ35" s="25">
        <f t="shared" si="36"/>
        <v>1014.9987918832596</v>
      </c>
      <c r="BA35" s="25">
        <f t="shared" si="37"/>
        <v>998.83501034897074</v>
      </c>
      <c r="BB35" s="25">
        <f t="shared" si="38"/>
        <v>992.19803486218882</v>
      </c>
      <c r="BC35" s="26">
        <f t="shared" si="20"/>
        <v>1076.8423114510192</v>
      </c>
      <c r="BD35" s="26">
        <f t="shared" si="21"/>
        <v>992.19803486218882</v>
      </c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</row>
    <row r="36" spans="1:79" x14ac:dyDescent="0.25">
      <c r="A36" s="16" t="s">
        <v>75</v>
      </c>
      <c r="B36" s="17">
        <v>2367.8470266999998</v>
      </c>
      <c r="C36" s="17">
        <v>0</v>
      </c>
      <c r="D36" s="17">
        <v>0</v>
      </c>
      <c r="E36" s="17">
        <v>0</v>
      </c>
      <c r="F36" s="17">
        <v>28186691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f t="shared" si="18"/>
        <v>33370886.23843082</v>
      </c>
      <c r="M36" s="18">
        <f t="shared" si="22"/>
        <v>2225.7762050979995</v>
      </c>
      <c r="N36" s="19">
        <f t="shared" si="23"/>
        <v>28186691</v>
      </c>
      <c r="O36" s="19">
        <f t="shared" si="24"/>
        <v>0</v>
      </c>
      <c r="P36" s="19">
        <f t="shared" si="43"/>
        <v>0</v>
      </c>
      <c r="Q36" s="19">
        <f t="shared" si="39"/>
        <v>0</v>
      </c>
      <c r="R36" s="19">
        <f t="shared" si="40"/>
        <v>0</v>
      </c>
      <c r="S36" s="20"/>
      <c r="T36" s="20"/>
      <c r="U36" s="39">
        <f t="shared" si="19"/>
        <v>31368633.064124968</v>
      </c>
      <c r="V36" s="21"/>
      <c r="W36" s="22">
        <v>5459956.5101004001</v>
      </c>
      <c r="X36" s="22">
        <v>5459956.5101004001</v>
      </c>
      <c r="Y36" s="22">
        <v>5459956.5101004001</v>
      </c>
      <c r="Z36" s="22">
        <v>5459956.5101004001</v>
      </c>
      <c r="AA36" s="22">
        <v>5459956.5101004001</v>
      </c>
      <c r="AB36" s="22">
        <v>5459956.5101004001</v>
      </c>
      <c r="AC36" s="22">
        <v>5459956.5101004001</v>
      </c>
      <c r="AD36" s="22">
        <v>5459956.5101004001</v>
      </c>
      <c r="AE36" s="22">
        <v>5459956.5101004001</v>
      </c>
      <c r="AF36" s="22">
        <v>5459956.5101004001</v>
      </c>
      <c r="AG36" s="23">
        <v>1.3905077599230736E-2</v>
      </c>
      <c r="AH36" s="23">
        <v>2.1588731916621539E-2</v>
      </c>
      <c r="AI36" s="23">
        <v>3.0668948227100919E-2</v>
      </c>
      <c r="AJ36" s="23">
        <v>4.0993977973776304E-2</v>
      </c>
      <c r="AK36" s="23">
        <v>5.240981445235255E-2</v>
      </c>
      <c r="AL36" s="23">
        <v>6.3172354804844968E-2</v>
      </c>
      <c r="AM36" s="23">
        <v>7.2992897255679534E-2</v>
      </c>
      <c r="AN36" s="23">
        <v>8.1902885547603055E-2</v>
      </c>
      <c r="AO36" s="23">
        <v>8.993232259045425E-2</v>
      </c>
      <c r="AP36" s="23">
        <v>9.7109828614531768E-2</v>
      </c>
      <c r="AQ36" s="23">
        <v>2.5949466162513546</v>
      </c>
      <c r="AR36" s="24">
        <v>15822199.395599999</v>
      </c>
      <c r="AS36" s="25">
        <f t="shared" si="29"/>
        <v>1852.478891016201</v>
      </c>
      <c r="AT36" s="25">
        <f t="shared" si="30"/>
        <v>1845.8527693351105</v>
      </c>
      <c r="AU36" s="25">
        <f t="shared" si="31"/>
        <v>1838.0831512852844</v>
      </c>
      <c r="AV36" s="25">
        <f t="shared" si="32"/>
        <v>1829.327485233855</v>
      </c>
      <c r="AW36" s="25">
        <f t="shared" si="33"/>
        <v>1819.7434011411597</v>
      </c>
      <c r="AX36" s="25">
        <f t="shared" si="34"/>
        <v>1810.7993035687825</v>
      </c>
      <c r="AY36" s="25">
        <f t="shared" si="35"/>
        <v>1802.7144158786748</v>
      </c>
      <c r="AZ36" s="25">
        <f t="shared" si="36"/>
        <v>1795.4413661747471</v>
      </c>
      <c r="BA36" s="25">
        <f t="shared" si="37"/>
        <v>1788.9371842674393</v>
      </c>
      <c r="BB36" s="25">
        <f t="shared" si="38"/>
        <v>1783.1628631579874</v>
      </c>
      <c r="BC36" s="26">
        <f t="shared" si="20"/>
        <v>1816.654083105924</v>
      </c>
      <c r="BD36" s="26">
        <f t="shared" si="21"/>
        <v>1783.1628631579874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</row>
    <row r="37" spans="1:79" x14ac:dyDescent="0.25">
      <c r="A37" s="30" t="s">
        <v>76</v>
      </c>
      <c r="B37" s="17">
        <v>2126.4919454000001</v>
      </c>
      <c r="C37" s="17">
        <v>962.64416500000004</v>
      </c>
      <c r="D37" s="17">
        <v>1331.8594760999999</v>
      </c>
      <c r="E37" s="17">
        <v>284732505.57003486</v>
      </c>
      <c r="F37" s="17">
        <v>86473075</v>
      </c>
      <c r="G37" s="17">
        <v>20907183.119899999</v>
      </c>
      <c r="H37" s="17">
        <v>321602</v>
      </c>
      <c r="I37" s="17">
        <v>214178.34231189999</v>
      </c>
      <c r="J37" s="17">
        <v>4342.5</v>
      </c>
      <c r="K37" s="17">
        <v>539</v>
      </c>
      <c r="L37" s="17">
        <f t="shared" si="18"/>
        <v>102361768.24761556</v>
      </c>
      <c r="M37" s="18">
        <f t="shared" si="22"/>
        <v>1998.902428676</v>
      </c>
      <c r="N37" s="19">
        <f t="shared" si="23"/>
        <v>79993007.737065971</v>
      </c>
      <c r="O37" s="19">
        <f t="shared" si="24"/>
        <v>297501.98283403117</v>
      </c>
      <c r="P37" s="19">
        <f t="shared" si="43"/>
        <v>27411350.399999999</v>
      </c>
      <c r="Q37" s="19">
        <f t="shared" si="39"/>
        <v>2791474083.6520076</v>
      </c>
      <c r="R37" s="19">
        <f t="shared" si="40"/>
        <v>2818195.1423119004</v>
      </c>
      <c r="S37" s="20">
        <f t="shared" ref="S37:S48" si="44">G37/(8784*J37)</f>
        <v>0.54810450150899792</v>
      </c>
      <c r="T37" s="20">
        <f t="shared" ref="T37:T48" si="45">(P37-(0.15*8784*K37))/(8784*J37)</f>
        <v>0.7</v>
      </c>
      <c r="U37" s="39">
        <f t="shared" si="19"/>
        <v>94736649.439348847</v>
      </c>
      <c r="V37" s="21">
        <v>993077.25115620636</v>
      </c>
      <c r="W37" s="22">
        <v>3286936.6168206702</v>
      </c>
      <c r="X37" s="22">
        <v>3854232.2836537608</v>
      </c>
      <c r="Y37" s="22">
        <v>4519438.0750571536</v>
      </c>
      <c r="Z37" s="22">
        <v>5299452.3970188377</v>
      </c>
      <c r="AA37" s="22">
        <v>6214090.1682591476</v>
      </c>
      <c r="AB37" s="22">
        <v>7286586.1840701681</v>
      </c>
      <c r="AC37" s="22">
        <v>8544185.3562218938</v>
      </c>
      <c r="AD37" s="22">
        <v>10018834.82296209</v>
      </c>
      <c r="AE37" s="22">
        <v>11747995.510970866</v>
      </c>
      <c r="AF37" s="22">
        <v>13775593.765601883</v>
      </c>
      <c r="AG37" s="23">
        <v>4.1676898585901109E-2</v>
      </c>
      <c r="AH37" s="23">
        <v>5.3480896117270589E-2</v>
      </c>
      <c r="AI37" s="23">
        <v>6.4319755857136771E-2</v>
      </c>
      <c r="AJ37" s="23">
        <v>7.4224054995581046E-2</v>
      </c>
      <c r="AK37" s="23">
        <v>8.3222984559671156E-2</v>
      </c>
      <c r="AL37" s="23">
        <v>9.134440294933982E-2</v>
      </c>
      <c r="AM37" s="23">
        <v>9.8614887260712103E-2</v>
      </c>
      <c r="AN37" s="23">
        <v>0.10505978248567323</v>
      </c>
      <c r="AO37" s="23">
        <v>0.11070324867286038</v>
      </c>
      <c r="AP37" s="23">
        <v>0.11556830613179882</v>
      </c>
      <c r="AQ37" s="23">
        <v>0.85969038999059932</v>
      </c>
      <c r="AR37" s="24">
        <v>163906374.48639998</v>
      </c>
      <c r="AS37" s="25">
        <f t="shared" si="29"/>
        <v>1570.1420952798715</v>
      </c>
      <c r="AT37" s="25">
        <f t="shared" si="30"/>
        <v>1541.6454559191857</v>
      </c>
      <c r="AU37" s="25">
        <f t="shared" si="31"/>
        <v>1514.6257512249808</v>
      </c>
      <c r="AV37" s="25">
        <f t="shared" si="32"/>
        <v>1488.7342717847371</v>
      </c>
      <c r="AW37" s="25">
        <f t="shared" si="33"/>
        <v>1463.6334073772452</v>
      </c>
      <c r="AX37" s="25">
        <f t="shared" si="34"/>
        <v>1438.9909771251409</v>
      </c>
      <c r="AY37" s="25">
        <f t="shared" si="35"/>
        <v>1414.4757862366203</v>
      </c>
      <c r="AZ37" s="25">
        <f t="shared" si="36"/>
        <v>1389.754468187673</v>
      </c>
      <c r="BA37" s="25">
        <f t="shared" si="37"/>
        <v>1364.4897703473891</v>
      </c>
      <c r="BB37" s="25">
        <f t="shared" si="38"/>
        <v>1338.3405300152783</v>
      </c>
      <c r="BC37" s="26">
        <f t="shared" si="20"/>
        <v>1452.4832513498122</v>
      </c>
      <c r="BD37" s="26">
        <f t="shared" si="21"/>
        <v>1338.3405300152783</v>
      </c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</row>
    <row r="38" spans="1:79" x14ac:dyDescent="0.25">
      <c r="A38" s="16" t="s">
        <v>77</v>
      </c>
      <c r="B38" s="17">
        <v>2304.7120074999998</v>
      </c>
      <c r="C38" s="17">
        <v>891.47868089999997</v>
      </c>
      <c r="D38" s="17">
        <v>1382.0249091000001</v>
      </c>
      <c r="E38" s="17">
        <v>13854903.0142067</v>
      </c>
      <c r="F38" s="17">
        <v>29102160</v>
      </c>
      <c r="G38" s="17">
        <v>29943376.000300001</v>
      </c>
      <c r="H38" s="17">
        <v>8488757.7226999998</v>
      </c>
      <c r="I38" s="17">
        <v>13846.757718600027</v>
      </c>
      <c r="J38" s="17">
        <v>8035.1</v>
      </c>
      <c r="K38" s="17">
        <v>0</v>
      </c>
      <c r="L38" s="17">
        <f t="shared" si="18"/>
        <v>52755754.228863478</v>
      </c>
      <c r="M38" s="18">
        <f t="shared" si="22"/>
        <v>2166.4292870499999</v>
      </c>
      <c r="N38" s="19">
        <f t="shared" si="23"/>
        <v>14034401.129976669</v>
      </c>
      <c r="O38" s="19">
        <f t="shared" si="24"/>
        <v>4093669.7130233301</v>
      </c>
      <c r="P38" s="19">
        <f t="shared" si="43"/>
        <v>49406222.880000003</v>
      </c>
      <c r="Q38" s="19">
        <f t="shared" si="39"/>
        <v>13854903.0142067</v>
      </c>
      <c r="R38" s="19">
        <f t="shared" si="40"/>
        <v>13846.757718600027</v>
      </c>
      <c r="S38" s="20">
        <f t="shared" si="44"/>
        <v>0.42424540833893432</v>
      </c>
      <c r="T38" s="20">
        <f t="shared" si="45"/>
        <v>0.7</v>
      </c>
      <c r="U38" s="39">
        <f t="shared" si="19"/>
        <v>40060270.225771785</v>
      </c>
      <c r="V38" s="21"/>
      <c r="W38" s="22">
        <v>11742784.579366207</v>
      </c>
      <c r="X38" s="22">
        <v>12723152.778090764</v>
      </c>
      <c r="Y38" s="22">
        <v>13785368.838246694</v>
      </c>
      <c r="Z38" s="22">
        <v>14936265.980688779</v>
      </c>
      <c r="AA38" s="22">
        <v>15579317.626</v>
      </c>
      <c r="AB38" s="22">
        <v>15579317.626</v>
      </c>
      <c r="AC38" s="22">
        <v>15579317.626</v>
      </c>
      <c r="AD38" s="22">
        <v>15579317.626</v>
      </c>
      <c r="AE38" s="22">
        <v>15579317.626</v>
      </c>
      <c r="AF38" s="22">
        <v>15579317.626</v>
      </c>
      <c r="AG38" s="23">
        <v>1.8556648857496666E-2</v>
      </c>
      <c r="AH38" s="23">
        <v>2.7118253019082054E-2</v>
      </c>
      <c r="AI38" s="23">
        <v>3.6949700287380462E-2</v>
      </c>
      <c r="AJ38" s="23">
        <v>4.7896499759402737E-2</v>
      </c>
      <c r="AK38" s="23">
        <v>5.8844852296362979E-2</v>
      </c>
      <c r="AL38" s="23">
        <v>6.8820837546218247E-2</v>
      </c>
      <c r="AM38" s="23">
        <v>7.7862076239610223E-2</v>
      </c>
      <c r="AN38" s="23">
        <v>8.6004420288822089E-2</v>
      </c>
      <c r="AO38" s="23">
        <v>9.3282031330115645E-2</v>
      </c>
      <c r="AP38" s="23">
        <v>9.9727455722362829E-2</v>
      </c>
      <c r="AQ38" s="23">
        <v>1.1444401272607516</v>
      </c>
      <c r="AR38" s="24">
        <v>63797104.862399995</v>
      </c>
      <c r="AS38" s="25">
        <f t="shared" si="29"/>
        <v>995.59806119083339</v>
      </c>
      <c r="AT38" s="25">
        <f t="shared" si="30"/>
        <v>977.06356510323667</v>
      </c>
      <c r="AU38" s="25">
        <f t="shared" si="31"/>
        <v>957.33995779220436</v>
      </c>
      <c r="AV38" s="25">
        <f t="shared" si="32"/>
        <v>936.64344233829161</v>
      </c>
      <c r="AW38" s="25">
        <f t="shared" si="33"/>
        <v>922.18087950840425</v>
      </c>
      <c r="AX38" s="25">
        <f t="shared" si="34"/>
        <v>915.47469717006982</v>
      </c>
      <c r="AY38" s="25">
        <f t="shared" si="35"/>
        <v>909.48058571930403</v>
      </c>
      <c r="AZ38" s="25">
        <f t="shared" si="36"/>
        <v>904.14920023628667</v>
      </c>
      <c r="BA38" s="25">
        <f t="shared" si="37"/>
        <v>899.4366431899889</v>
      </c>
      <c r="BB38" s="25">
        <f t="shared" si="38"/>
        <v>895.30379340656816</v>
      </c>
      <c r="BC38" s="26">
        <f t="shared" si="20"/>
        <v>931.26708256551888</v>
      </c>
      <c r="BD38" s="26">
        <f t="shared" si="21"/>
        <v>895.30379340656816</v>
      </c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</row>
    <row r="39" spans="1:79" x14ac:dyDescent="0.25">
      <c r="A39" s="16" t="s">
        <v>78</v>
      </c>
      <c r="B39" s="17">
        <v>2079.5252223000002</v>
      </c>
      <c r="C39" s="17">
        <v>852.62905750000004</v>
      </c>
      <c r="D39" s="17">
        <v>0</v>
      </c>
      <c r="E39" s="17">
        <v>103545341.24990836</v>
      </c>
      <c r="F39" s="17">
        <v>2640259</v>
      </c>
      <c r="G39" s="17">
        <v>11424290.9999</v>
      </c>
      <c r="H39" s="17">
        <v>0</v>
      </c>
      <c r="I39" s="17">
        <v>123816.30492919998</v>
      </c>
      <c r="J39" s="17">
        <v>3434.6</v>
      </c>
      <c r="K39" s="17">
        <v>0</v>
      </c>
      <c r="L39" s="17">
        <f t="shared" si="18"/>
        <v>7667356.4965024777</v>
      </c>
      <c r="M39" s="18">
        <f t="shared" si="22"/>
        <v>1954.753708962</v>
      </c>
      <c r="N39" s="19">
        <f t="shared" si="23"/>
        <v>0</v>
      </c>
      <c r="O39" s="19">
        <f t="shared" si="24"/>
        <v>0</v>
      </c>
      <c r="P39" s="19">
        <f t="shared" si="43"/>
        <v>14064549.9999</v>
      </c>
      <c r="Q39" s="19">
        <f t="shared" si="39"/>
        <v>103545341.24990836</v>
      </c>
      <c r="R39" s="19">
        <f t="shared" si="40"/>
        <v>123816.30492919998</v>
      </c>
      <c r="S39" s="20">
        <f t="shared" si="44"/>
        <v>0.37866988193424211</v>
      </c>
      <c r="T39" s="20">
        <f t="shared" si="45"/>
        <v>0.4661839835808626</v>
      </c>
      <c r="U39" s="39">
        <f t="shared" si="19"/>
        <v>6047694.6759131355</v>
      </c>
      <c r="V39" s="21"/>
      <c r="W39" s="22">
        <v>9131577.0351819769</v>
      </c>
      <c r="X39" s="22">
        <v>9688134.2466795612</v>
      </c>
      <c r="Y39" s="22">
        <v>10278612.863918623</v>
      </c>
      <c r="Z39" s="22">
        <v>10905080.350483691</v>
      </c>
      <c r="AA39" s="22">
        <v>11569730.179055318</v>
      </c>
      <c r="AB39" s="22">
        <v>12274889.511493251</v>
      </c>
      <c r="AC39" s="22">
        <v>12567372.3718125</v>
      </c>
      <c r="AD39" s="22">
        <v>12567372.3718125</v>
      </c>
      <c r="AE39" s="22">
        <v>12567372.3718125</v>
      </c>
      <c r="AF39" s="22">
        <v>12567372.3718125</v>
      </c>
      <c r="AG39" s="23">
        <v>4.65591326838556E-2</v>
      </c>
      <c r="AH39" s="23">
        <v>5.7660886724314978E-2</v>
      </c>
      <c r="AI39" s="23">
        <v>6.7777560375592044E-2</v>
      </c>
      <c r="AJ39" s="23">
        <v>7.6948766242878636E-2</v>
      </c>
      <c r="AK39" s="23">
        <v>8.5212234253425556E-2</v>
      </c>
      <c r="AL39" s="23">
        <v>9.2603897258988654E-2</v>
      </c>
      <c r="AM39" s="23">
        <v>9.9157972702194452E-2</v>
      </c>
      <c r="AN39" s="23">
        <v>0.10490704052729076</v>
      </c>
      <c r="AO39" s="23">
        <v>0.10988211750746797</v>
      </c>
      <c r="AP39" s="23">
        <v>0.11411272815303566</v>
      </c>
      <c r="AQ39" s="23">
        <v>1.1121495781525226</v>
      </c>
      <c r="AR39" s="24">
        <v>50195189.085599996</v>
      </c>
      <c r="AS39" s="25">
        <f t="shared" si="29"/>
        <v>471.42671002503823</v>
      </c>
      <c r="AT39" s="25">
        <f t="shared" si="30"/>
        <v>451.81277749901784</v>
      </c>
      <c r="AU39" s="25">
        <f t="shared" si="31"/>
        <v>434.00738292816698</v>
      </c>
      <c r="AV39" s="25">
        <f t="shared" si="32"/>
        <v>417.7175449877833</v>
      </c>
      <c r="AW39" s="25">
        <f t="shared" si="33"/>
        <v>402.70524895308091</v>
      </c>
      <c r="AX39" s="25">
        <f t="shared" si="34"/>
        <v>388.77518806171184</v>
      </c>
      <c r="AY39" s="25">
        <f t="shared" si="35"/>
        <v>381.16132897233166</v>
      </c>
      <c r="AZ39" s="25">
        <f t="shared" si="36"/>
        <v>377.72633663062891</v>
      </c>
      <c r="BA39" s="25">
        <f t="shared" si="37"/>
        <v>374.80337705793858</v>
      </c>
      <c r="BB39" s="25">
        <f t="shared" si="38"/>
        <v>372.35316403718747</v>
      </c>
      <c r="BC39" s="26">
        <f t="shared" si="20"/>
        <v>407.24890591528862</v>
      </c>
      <c r="BD39" s="26">
        <f t="shared" si="21"/>
        <v>372.35316403718747</v>
      </c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</row>
    <row r="40" spans="1:79" x14ac:dyDescent="0.25">
      <c r="A40" s="16" t="s">
        <v>79</v>
      </c>
      <c r="B40" s="17">
        <v>2107.9581696</v>
      </c>
      <c r="C40" s="17">
        <v>854.6162266</v>
      </c>
      <c r="D40" s="17">
        <v>1514.9898418</v>
      </c>
      <c r="E40" s="17">
        <v>3150956118.2280765</v>
      </c>
      <c r="F40" s="17">
        <v>87052562</v>
      </c>
      <c r="G40" s="17">
        <v>50028719.1127</v>
      </c>
      <c r="H40" s="17">
        <v>1638387</v>
      </c>
      <c r="I40" s="17">
        <v>3804205.3246400007</v>
      </c>
      <c r="J40" s="17">
        <v>9581.7999999999993</v>
      </c>
      <c r="K40" s="17">
        <v>0</v>
      </c>
      <c r="L40" s="17">
        <f t="shared" si="18"/>
        <v>115945805.09120136</v>
      </c>
      <c r="M40" s="18">
        <f t="shared" si="22"/>
        <v>1981.4806794239998</v>
      </c>
      <c r="N40" s="19">
        <f t="shared" si="23"/>
        <v>78328894.485853195</v>
      </c>
      <c r="O40" s="19">
        <f t="shared" si="24"/>
        <v>1474201.7868468198</v>
      </c>
      <c r="P40" s="19">
        <f t="shared" si="43"/>
        <v>58916571.839999989</v>
      </c>
      <c r="Q40" s="19">
        <f t="shared" si="39"/>
        <v>3150956118.2280765</v>
      </c>
      <c r="R40" s="19">
        <f t="shared" si="40"/>
        <v>3804205.3246400007</v>
      </c>
      <c r="S40" s="20">
        <f t="shared" si="44"/>
        <v>0.59440157981347352</v>
      </c>
      <c r="T40" s="20">
        <f t="shared" si="45"/>
        <v>0.7</v>
      </c>
      <c r="U40" s="39">
        <f t="shared" si="19"/>
        <v>105471303.11226611</v>
      </c>
      <c r="V40" s="21">
        <v>4480395.0401000939</v>
      </c>
      <c r="W40" s="22">
        <v>8430147.0121484883</v>
      </c>
      <c r="X40" s="22">
        <v>9885114.4874214325</v>
      </c>
      <c r="Y40" s="22">
        <v>11591196.249438304</v>
      </c>
      <c r="Z40" s="22">
        <v>13591732.363237385</v>
      </c>
      <c r="AA40" s="22">
        <v>15937542.998879563</v>
      </c>
      <c r="AB40" s="22">
        <v>18688219.43022972</v>
      </c>
      <c r="AC40" s="22">
        <v>21913637.848504532</v>
      </c>
      <c r="AD40" s="22">
        <v>25695734.446409348</v>
      </c>
      <c r="AE40" s="22">
        <v>30130586.865815494</v>
      </c>
      <c r="AF40" s="22">
        <v>35330854.884566806</v>
      </c>
      <c r="AG40" s="23">
        <v>4.6705125897233669E-2</v>
      </c>
      <c r="AH40" s="23">
        <v>5.8063621574088252E-2</v>
      </c>
      <c r="AI40" s="23">
        <v>6.8463551920541696E-2</v>
      </c>
      <c r="AJ40" s="23">
        <v>7.7936627795995084E-2</v>
      </c>
      <c r="AK40" s="23">
        <v>8.6513114251711098E-2</v>
      </c>
      <c r="AL40" s="23">
        <v>9.4221888285348679E-2</v>
      </c>
      <c r="AM40" s="23">
        <v>0.10109049416651014</v>
      </c>
      <c r="AN40" s="23">
        <v>0.1071451964333793</v>
      </c>
      <c r="AO40" s="23">
        <v>0.11241103065637184</v>
      </c>
      <c r="AP40" s="23">
        <v>0.11691185206073457</v>
      </c>
      <c r="AQ40" s="23">
        <v>1.4220124802014906</v>
      </c>
      <c r="AR40" s="24">
        <v>155577427.49770001</v>
      </c>
      <c r="AS40" s="25">
        <f t="shared" si="29"/>
        <v>1296.5072287621053</v>
      </c>
      <c r="AT40" s="25">
        <f t="shared" si="30"/>
        <v>1271.3300524368981</v>
      </c>
      <c r="AU40" s="25">
        <f t="shared" si="31"/>
        <v>1246.3606188372657</v>
      </c>
      <c r="AV40" s="25">
        <f t="shared" si="32"/>
        <v>1221.2897406335499</v>
      </c>
      <c r="AW40" s="25">
        <f t="shared" si="33"/>
        <v>1195.8109556881668</v>
      </c>
      <c r="AX40" s="25">
        <f t="shared" si="34"/>
        <v>1169.6207432122792</v>
      </c>
      <c r="AY40" s="25">
        <f t="shared" si="35"/>
        <v>1142.4206308491775</v>
      </c>
      <c r="AZ40" s="25">
        <f t="shared" si="36"/>
        <v>1113.9214249837109</v>
      </c>
      <c r="BA40" s="25">
        <f t="shared" si="37"/>
        <v>1083.849761529634</v>
      </c>
      <c r="BB40" s="25">
        <f t="shared" si="38"/>
        <v>1051.9570690241305</v>
      </c>
      <c r="BC40" s="26">
        <f t="shared" si="20"/>
        <v>1179.3068225956918</v>
      </c>
      <c r="BD40" s="26">
        <f t="shared" si="21"/>
        <v>1051.9570690241305</v>
      </c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</row>
    <row r="41" spans="1:79" x14ac:dyDescent="0.25">
      <c r="A41" s="16" t="s">
        <v>80</v>
      </c>
      <c r="B41" s="17">
        <v>0</v>
      </c>
      <c r="C41" s="17">
        <v>917.88145899999995</v>
      </c>
      <c r="D41" s="17">
        <v>0</v>
      </c>
      <c r="E41" s="17">
        <v>0</v>
      </c>
      <c r="F41" s="17">
        <v>0</v>
      </c>
      <c r="G41" s="17">
        <v>8140017.2830999997</v>
      </c>
      <c r="H41" s="17">
        <v>0</v>
      </c>
      <c r="I41" s="17">
        <v>0</v>
      </c>
      <c r="J41" s="17">
        <v>1960.7</v>
      </c>
      <c r="K41" s="17">
        <v>0</v>
      </c>
      <c r="L41" s="17">
        <f t="shared" si="18"/>
        <v>3735785.4700485216</v>
      </c>
      <c r="M41" s="18"/>
      <c r="N41" s="19"/>
      <c r="O41" s="19"/>
      <c r="P41" s="19">
        <f t="shared" si="43"/>
        <v>8140017.2830999997</v>
      </c>
      <c r="Q41" s="19">
        <f t="shared" si="39"/>
        <v>0</v>
      </c>
      <c r="R41" s="19">
        <f t="shared" si="40"/>
        <v>0</v>
      </c>
      <c r="S41" s="20">
        <f t="shared" si="44"/>
        <v>0.47263061619265745</v>
      </c>
      <c r="T41" s="20">
        <f t="shared" si="45"/>
        <v>0.47263061619265745</v>
      </c>
      <c r="U41" s="39">
        <f t="shared" si="19"/>
        <v>3735785.4700485216</v>
      </c>
      <c r="V41" s="21"/>
      <c r="W41" s="22">
        <v>163745.59714949719</v>
      </c>
      <c r="X41" s="22">
        <v>184363.02306168678</v>
      </c>
      <c r="Y41" s="22">
        <v>207576.41649083217</v>
      </c>
      <c r="Z41" s="22">
        <v>233712.63915952627</v>
      </c>
      <c r="AA41" s="22">
        <v>263139.70838456665</v>
      </c>
      <c r="AB41" s="22">
        <v>296271.97903255722</v>
      </c>
      <c r="AC41" s="22">
        <v>333575.9779424314</v>
      </c>
      <c r="AD41" s="22">
        <v>375576.97296787467</v>
      </c>
      <c r="AE41" s="22">
        <v>422866.36913661537</v>
      </c>
      <c r="AF41" s="22">
        <v>476110.03606996813</v>
      </c>
      <c r="AG41" s="23">
        <v>3.8955415446190925E-2</v>
      </c>
      <c r="AH41" s="23">
        <v>5.106145733699289E-2</v>
      </c>
      <c r="AI41" s="23">
        <v>6.2209206832177351E-2</v>
      </c>
      <c r="AJ41" s="23">
        <v>7.2426262786619511E-2</v>
      </c>
      <c r="AK41" s="23">
        <v>8.1738972910374089E-2</v>
      </c>
      <c r="AL41" s="23">
        <v>9.0172478628589278E-2</v>
      </c>
      <c r="AM41" s="23">
        <v>9.7750758137175278E-2</v>
      </c>
      <c r="AN41" s="23">
        <v>0.1044966677227059</v>
      </c>
      <c r="AO41" s="23">
        <v>0.11043198141235709</v>
      </c>
      <c r="AP41" s="23">
        <v>0.11557742901711443</v>
      </c>
      <c r="AQ41" s="23">
        <v>0.97630150346734335</v>
      </c>
      <c r="AR41" s="24">
        <v>8287229.8833999997</v>
      </c>
      <c r="AS41" s="25">
        <f t="shared" si="29"/>
        <v>866.87769603862273</v>
      </c>
      <c r="AT41" s="25">
        <f t="shared" si="30"/>
        <v>855.11442357893259</v>
      </c>
      <c r="AU41" s="25">
        <f t="shared" si="31"/>
        <v>844.15772835089865</v>
      </c>
      <c r="AV41" s="25">
        <f t="shared" si="32"/>
        <v>833.90685061833108</v>
      </c>
      <c r="AW41" s="25">
        <f t="shared" si="33"/>
        <v>824.26788789904344</v>
      </c>
      <c r="AX41" s="25">
        <f t="shared" si="34"/>
        <v>815.15220778711046</v>
      </c>
      <c r="AY41" s="25">
        <f t="shared" si="35"/>
        <v>806.47506790609373</v>
      </c>
      <c r="AZ41" s="25">
        <f t="shared" si="36"/>
        <v>798.15440746883507</v>
      </c>
      <c r="BA41" s="25">
        <f t="shared" si="37"/>
        <v>790.10978550571804</v>
      </c>
      <c r="BB41" s="25">
        <f t="shared" si="38"/>
        <v>782.26144999347662</v>
      </c>
      <c r="BC41" s="26">
        <f t="shared" si="20"/>
        <v>821.64775051470622</v>
      </c>
      <c r="BD41" s="26">
        <f t="shared" si="21"/>
        <v>782.26144999347662</v>
      </c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</row>
    <row r="42" spans="1:79" x14ac:dyDescent="0.25">
      <c r="A42" s="16" t="s">
        <v>81</v>
      </c>
      <c r="B42" s="17">
        <v>2164.0502320999999</v>
      </c>
      <c r="C42" s="17">
        <v>846.748332</v>
      </c>
      <c r="D42" s="17">
        <v>1730.3936679000001</v>
      </c>
      <c r="E42" s="17">
        <v>10850546.867435602</v>
      </c>
      <c r="F42" s="17">
        <v>28460318</v>
      </c>
      <c r="G42" s="17">
        <v>11209393.612</v>
      </c>
      <c r="H42" s="17">
        <v>405616</v>
      </c>
      <c r="I42" s="17">
        <v>14670.8146452</v>
      </c>
      <c r="J42" s="17">
        <v>2839.2</v>
      </c>
      <c r="K42" s="17">
        <v>0</v>
      </c>
      <c r="L42" s="17">
        <f t="shared" si="18"/>
        <v>35896909.511049308</v>
      </c>
      <c r="M42" s="18">
        <f t="shared" ref="M42:M51" si="46">B42*0.94</f>
        <v>2034.2072181739998</v>
      </c>
      <c r="N42" s="19">
        <f t="shared" ref="N42:N51" si="47">MAX(F42-((P42-G42)*(F42/(F42+H42))), 0)</f>
        <v>22299837.719094746</v>
      </c>
      <c r="O42" s="19">
        <f t="shared" ref="O42:O51" si="48">MAX(H42-((P42-G42)*(H42/(H42+F42))),0)</f>
        <v>317816.93290525896</v>
      </c>
      <c r="P42" s="19">
        <f t="shared" si="43"/>
        <v>17457672.959999997</v>
      </c>
      <c r="Q42" s="19">
        <f t="shared" si="39"/>
        <v>10850546.867435602</v>
      </c>
      <c r="R42" s="19">
        <f t="shared" si="40"/>
        <v>14670.8146452</v>
      </c>
      <c r="S42" s="20">
        <f t="shared" si="44"/>
        <v>0.4494628548935769</v>
      </c>
      <c r="T42" s="20">
        <f t="shared" si="45"/>
        <v>0.7</v>
      </c>
      <c r="U42" s="39">
        <f t="shared" si="19"/>
        <v>30352772.633445472</v>
      </c>
      <c r="V42" s="21">
        <v>20340660.485616934</v>
      </c>
      <c r="W42" s="22">
        <v>3548748.6630712007</v>
      </c>
      <c r="X42" s="22">
        <v>4025451.2110934323</v>
      </c>
      <c r="Y42" s="22">
        <v>4566189.0968829272</v>
      </c>
      <c r="Z42" s="22">
        <v>5179564.1718457248</v>
      </c>
      <c r="AA42" s="22">
        <v>5875333.7720029447</v>
      </c>
      <c r="AB42" s="22">
        <v>6664565.9339591488</v>
      </c>
      <c r="AC42" s="22">
        <v>7559815.4609941235</v>
      </c>
      <c r="AD42" s="22">
        <v>8575323.640070105</v>
      </c>
      <c r="AE42" s="22">
        <v>9675568.1879999992</v>
      </c>
      <c r="AF42" s="22">
        <v>9675568.1879999992</v>
      </c>
      <c r="AG42" s="23">
        <v>2.3204885959542832E-2</v>
      </c>
      <c r="AH42" s="23">
        <v>3.2642132100273065E-2</v>
      </c>
      <c r="AI42" s="23">
        <v>4.3226922417851046E-2</v>
      </c>
      <c r="AJ42" s="23">
        <v>5.4466253944154872E-2</v>
      </c>
      <c r="AK42" s="23">
        <v>6.4704449928647031E-2</v>
      </c>
      <c r="AL42" s="23">
        <v>7.398371366214973E-2</v>
      </c>
      <c r="AM42" s="23">
        <v>8.2344209944421001E-2</v>
      </c>
      <c r="AN42" s="23">
        <v>8.9824160520004429E-2</v>
      </c>
      <c r="AO42" s="23">
        <v>9.6459935015243956E-2</v>
      </c>
      <c r="AP42" s="23">
        <v>0.10228613758821378</v>
      </c>
      <c r="AQ42" s="23">
        <v>1.1508102920268912</v>
      </c>
      <c r="AR42" s="24">
        <v>83622302.570299998</v>
      </c>
      <c r="AS42" s="25">
        <f t="shared" si="29"/>
        <v>920.89927357451495</v>
      </c>
      <c r="AT42" s="25">
        <f t="shared" si="30"/>
        <v>903.5483274158679</v>
      </c>
      <c r="AU42" s="25">
        <f t="shared" si="31"/>
        <v>884.77109540654567</v>
      </c>
      <c r="AV42" s="25">
        <f t="shared" si="32"/>
        <v>865.18497680374105</v>
      </c>
      <c r="AW42" s="25">
        <f t="shared" si="33"/>
        <v>846.46284278786743</v>
      </c>
      <c r="AX42" s="25">
        <f t="shared" si="34"/>
        <v>828.38373759553451</v>
      </c>
      <c r="AY42" s="25">
        <f t="shared" si="35"/>
        <v>810.74460088007118</v>
      </c>
      <c r="AZ42" s="25">
        <f t="shared" si="36"/>
        <v>793.35727510784375</v>
      </c>
      <c r="BA42" s="25">
        <f t="shared" si="37"/>
        <v>776.55953723301047</v>
      </c>
      <c r="BB42" s="25">
        <f t="shared" si="38"/>
        <v>771.74969795971606</v>
      </c>
      <c r="BC42" s="26">
        <f t="shared" si="20"/>
        <v>840.16613647647137</v>
      </c>
      <c r="BD42" s="26">
        <f t="shared" si="21"/>
        <v>771.74969795971606</v>
      </c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</row>
    <row r="43" spans="1:79" x14ac:dyDescent="0.25">
      <c r="A43" s="16" t="s">
        <v>82</v>
      </c>
      <c r="B43" s="17">
        <v>2266.0022379000002</v>
      </c>
      <c r="C43" s="17">
        <v>1131.2330233</v>
      </c>
      <c r="D43" s="17">
        <v>0</v>
      </c>
      <c r="E43" s="17">
        <v>0</v>
      </c>
      <c r="F43" s="17">
        <v>2923161</v>
      </c>
      <c r="G43" s="17">
        <v>27096</v>
      </c>
      <c r="H43" s="17">
        <v>0</v>
      </c>
      <c r="I43" s="17">
        <v>0</v>
      </c>
      <c r="J43" s="17">
        <v>324</v>
      </c>
      <c r="K43" s="17">
        <v>0</v>
      </c>
      <c r="L43" s="17">
        <f t="shared" si="18"/>
        <v>3327270.6288706698</v>
      </c>
      <c r="M43" s="18">
        <f t="shared" si="46"/>
        <v>2130.042103626</v>
      </c>
      <c r="N43" s="19">
        <f t="shared" si="47"/>
        <v>958045.8</v>
      </c>
      <c r="O43" s="19">
        <f t="shared" si="48"/>
        <v>0</v>
      </c>
      <c r="P43" s="19">
        <f t="shared" si="43"/>
        <v>1992211.2</v>
      </c>
      <c r="Q43" s="19">
        <f t="shared" si="39"/>
        <v>0</v>
      </c>
      <c r="R43" s="19">
        <f t="shared" si="40"/>
        <v>0</v>
      </c>
      <c r="S43" s="20">
        <f t="shared" si="44"/>
        <v>9.5206773257775074E-3</v>
      </c>
      <c r="T43" s="20">
        <f t="shared" si="45"/>
        <v>0.7</v>
      </c>
      <c r="U43" s="39">
        <f t="shared" si="19"/>
        <v>2147166.4950150875</v>
      </c>
      <c r="V43" s="21"/>
      <c r="W43" s="22">
        <v>1818849.89484</v>
      </c>
      <c r="X43" s="22">
        <v>1818849.89484</v>
      </c>
      <c r="Y43" s="22">
        <v>1818849.89484</v>
      </c>
      <c r="Z43" s="22">
        <v>1818849.89484</v>
      </c>
      <c r="AA43" s="22">
        <v>1818849.89484</v>
      </c>
      <c r="AB43" s="22">
        <v>1818849.89484</v>
      </c>
      <c r="AC43" s="22">
        <v>1818849.89484</v>
      </c>
      <c r="AD43" s="22">
        <v>1818849.89484</v>
      </c>
      <c r="AE43" s="22">
        <v>1818849.89484</v>
      </c>
      <c r="AF43" s="22">
        <v>1818849.89484</v>
      </c>
      <c r="AG43" s="23">
        <v>1.6003474697297845E-2</v>
      </c>
      <c r="AH43" s="23">
        <v>2.4110092585231172E-2</v>
      </c>
      <c r="AI43" s="23">
        <v>3.3569275788236125E-2</v>
      </c>
      <c r="AJ43" s="23">
        <v>4.4228452949196959E-2</v>
      </c>
      <c r="AK43" s="23">
        <v>5.5676055361100783E-2</v>
      </c>
      <c r="AL43" s="23">
        <v>6.6158554687825125E-2</v>
      </c>
      <c r="AM43" s="23">
        <v>7.5708448625496708E-2</v>
      </c>
      <c r="AN43" s="23">
        <v>8.4356751428672674E-2</v>
      </c>
      <c r="AO43" s="23">
        <v>9.2133053866746958E-2</v>
      </c>
      <c r="AP43" s="23">
        <v>9.9065580642971718E-2</v>
      </c>
      <c r="AQ43" s="23">
        <v>0.82317432466696505</v>
      </c>
      <c r="AR43" s="24">
        <v>12615449.171</v>
      </c>
      <c r="AS43" s="25">
        <f t="shared" si="29"/>
        <v>870.12631087357158</v>
      </c>
      <c r="AT43" s="25">
        <f t="shared" si="30"/>
        <v>855.5328760244048</v>
      </c>
      <c r="AU43" s="25">
        <f t="shared" si="31"/>
        <v>839.11152655494868</v>
      </c>
      <c r="AV43" s="25">
        <f t="shared" si="32"/>
        <v>821.34639053348701</v>
      </c>
      <c r="AW43" s="25">
        <f t="shared" si="33"/>
        <v>803.08634119088958</v>
      </c>
      <c r="AX43" s="25">
        <f t="shared" si="34"/>
        <v>787.06363943214933</v>
      </c>
      <c r="AY43" s="25">
        <f t="shared" si="35"/>
        <v>773.01306599339989</v>
      </c>
      <c r="AZ43" s="25">
        <f t="shared" si="36"/>
        <v>760.71495264380758</v>
      </c>
      <c r="BA43" s="25">
        <f t="shared" si="37"/>
        <v>749.98624987147639</v>
      </c>
      <c r="BB43" s="25">
        <f t="shared" si="38"/>
        <v>740.6736579425733</v>
      </c>
      <c r="BC43" s="26">
        <f t="shared" si="20"/>
        <v>800.06550110607088</v>
      </c>
      <c r="BD43" s="26">
        <f t="shared" si="21"/>
        <v>740.6736579425733</v>
      </c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</row>
    <row r="44" spans="1:79" x14ac:dyDescent="0.25">
      <c r="A44" s="16" t="s">
        <v>83</v>
      </c>
      <c r="B44" s="17">
        <v>2244.4869758</v>
      </c>
      <c r="C44" s="17">
        <v>812.86077809999995</v>
      </c>
      <c r="D44" s="17">
        <v>0</v>
      </c>
      <c r="E44" s="17">
        <v>0</v>
      </c>
      <c r="F44" s="17">
        <v>34373696</v>
      </c>
      <c r="G44" s="17">
        <v>6548896.9570000004</v>
      </c>
      <c r="H44" s="17">
        <v>0</v>
      </c>
      <c r="I44" s="17">
        <v>0</v>
      </c>
      <c r="J44" s="17">
        <v>1601.3</v>
      </c>
      <c r="K44" s="17">
        <v>0</v>
      </c>
      <c r="L44" s="17">
        <f t="shared" si="18"/>
        <v>41237327.229136147</v>
      </c>
      <c r="M44" s="18">
        <f t="shared" si="46"/>
        <v>2109.8177572519999</v>
      </c>
      <c r="N44" s="19">
        <f t="shared" si="47"/>
        <v>31076519.517000001</v>
      </c>
      <c r="O44" s="19">
        <f t="shared" si="48"/>
        <v>0</v>
      </c>
      <c r="P44" s="19">
        <f t="shared" si="43"/>
        <v>9846073.4399999995</v>
      </c>
      <c r="Q44" s="19">
        <f t="shared" si="39"/>
        <v>0</v>
      </c>
      <c r="R44" s="19">
        <f t="shared" si="40"/>
        <v>0</v>
      </c>
      <c r="S44" s="20">
        <f t="shared" si="44"/>
        <v>0.46558944515652534</v>
      </c>
      <c r="T44" s="20">
        <f t="shared" si="45"/>
        <v>0.7</v>
      </c>
      <c r="U44" s="39">
        <f t="shared" si="19"/>
        <v>36784639.814111538</v>
      </c>
      <c r="V44" s="21">
        <v>10416619.073491586</v>
      </c>
      <c r="W44" s="22">
        <v>1384845.6235017879</v>
      </c>
      <c r="X44" s="22">
        <v>1570871.6005484168</v>
      </c>
      <c r="Y44" s="22">
        <v>1781886.4020162455</v>
      </c>
      <c r="Z44" s="22">
        <v>2021246.770634796</v>
      </c>
      <c r="AA44" s="22">
        <v>2292760.3595710834</v>
      </c>
      <c r="AB44" s="22">
        <v>2600746.3031194261</v>
      </c>
      <c r="AC44" s="22">
        <v>2950103.923837339</v>
      </c>
      <c r="AD44" s="22">
        <v>3346390.6690943465</v>
      </c>
      <c r="AE44" s="22">
        <v>3795910.5168185099</v>
      </c>
      <c r="AF44" s="22">
        <v>4305814.2567654671</v>
      </c>
      <c r="AG44" s="23">
        <v>2.2118709592617098E-2</v>
      </c>
      <c r="AH44" s="23">
        <v>3.1384971539776818E-2</v>
      </c>
      <c r="AI44" s="23">
        <v>4.1842743208428478E-2</v>
      </c>
      <c r="AJ44" s="23">
        <v>5.3317221509695985E-2</v>
      </c>
      <c r="AK44" s="23">
        <v>6.3798626486043397E-2</v>
      </c>
      <c r="AL44" s="23">
        <v>7.3325602731252715E-2</v>
      </c>
      <c r="AM44" s="23">
        <v>8.1934979654626747E-2</v>
      </c>
      <c r="AN44" s="23">
        <v>8.9661852184241234E-2</v>
      </c>
      <c r="AO44" s="23">
        <v>9.6539657826840167E-2</v>
      </c>
      <c r="AP44" s="23">
        <v>0.10260025024814533</v>
      </c>
      <c r="AQ44" s="23">
        <v>0.71806389617157262</v>
      </c>
      <c r="AR44" s="24">
        <v>103619720.54719999</v>
      </c>
      <c r="AS44" s="25">
        <f t="shared" si="29"/>
        <v>1353.1273231658745</v>
      </c>
      <c r="AT44" s="25">
        <f t="shared" si="30"/>
        <v>1331.6839398630125</v>
      </c>
      <c r="AU44" s="25">
        <f t="shared" si="31"/>
        <v>1308.2603839845351</v>
      </c>
      <c r="AV44" s="25">
        <f t="shared" si="32"/>
        <v>1283.3143901727312</v>
      </c>
      <c r="AW44" s="25">
        <f t="shared" si="33"/>
        <v>1260.2022544121412</v>
      </c>
      <c r="AX44" s="25">
        <f t="shared" si="34"/>
        <v>1238.6278002932859</v>
      </c>
      <c r="AY44" s="25">
        <f t="shared" si="35"/>
        <v>1218.3221554820093</v>
      </c>
      <c r="AZ44" s="25">
        <f t="shared" si="36"/>
        <v>1199.0375306693174</v>
      </c>
      <c r="BA44" s="25">
        <f t="shared" si="37"/>
        <v>1180.5422122451953</v>
      </c>
      <c r="BB44" s="25">
        <f t="shared" si="38"/>
        <v>1162.6165528197819</v>
      </c>
      <c r="BC44" s="26">
        <f t="shared" si="20"/>
        <v>1253.5734543107883</v>
      </c>
      <c r="BD44" s="26">
        <f t="shared" si="21"/>
        <v>1162.6165528197819</v>
      </c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</row>
    <row r="45" spans="1:79" x14ac:dyDescent="0.25">
      <c r="A45" s="16" t="s">
        <v>84</v>
      </c>
      <c r="B45" s="17">
        <v>2238.6050648999999</v>
      </c>
      <c r="C45" s="17">
        <v>837.48263850000001</v>
      </c>
      <c r="D45" s="17">
        <v>1376.7255286</v>
      </c>
      <c r="E45" s="17">
        <v>23395881438.071762</v>
      </c>
      <c r="F45" s="17">
        <v>138705137.94580001</v>
      </c>
      <c r="G45" s="17">
        <v>148010277.7022</v>
      </c>
      <c r="H45" s="17">
        <v>20911868</v>
      </c>
      <c r="I45" s="17">
        <v>35025953.075113818</v>
      </c>
      <c r="J45" s="17">
        <v>37547.699999999997</v>
      </c>
      <c r="K45" s="17">
        <v>0</v>
      </c>
      <c r="L45" s="17">
        <f t="shared" si="18"/>
        <v>243323923.09633121</v>
      </c>
      <c r="M45" s="18">
        <f t="shared" si="46"/>
        <v>2104.2887610059997</v>
      </c>
      <c r="N45" s="19">
        <f t="shared" si="47"/>
        <v>66698232.66889292</v>
      </c>
      <c r="O45" s="19">
        <f t="shared" si="48"/>
        <v>10055753.219107125</v>
      </c>
      <c r="P45" s="19">
        <f t="shared" si="43"/>
        <v>230873297.75999996</v>
      </c>
      <c r="Q45" s="19">
        <f t="shared" si="39"/>
        <v>23395881438.071762</v>
      </c>
      <c r="R45" s="19">
        <f t="shared" si="40"/>
        <v>35025953.075113818</v>
      </c>
      <c r="S45" s="20">
        <f t="shared" si="44"/>
        <v>0.44876213662111297</v>
      </c>
      <c r="T45" s="20">
        <f t="shared" si="45"/>
        <v>0.7</v>
      </c>
      <c r="U45" s="39">
        <f t="shared" si="19"/>
        <v>185472306.77773681</v>
      </c>
      <c r="V45" s="21">
        <v>2291006.123597574</v>
      </c>
      <c r="W45" s="22">
        <v>46879905.640585087</v>
      </c>
      <c r="X45" s="22">
        <v>50793761.70586583</v>
      </c>
      <c r="Y45" s="22">
        <v>55034373.320041567</v>
      </c>
      <c r="Z45" s="22">
        <v>59629020.277502485</v>
      </c>
      <c r="AA45" s="22">
        <v>64607259.876982592</v>
      </c>
      <c r="AB45" s="22">
        <v>70001117.063243374</v>
      </c>
      <c r="AC45" s="22">
        <v>75845290.443089426</v>
      </c>
      <c r="AD45" s="22">
        <v>82177375.501014039</v>
      </c>
      <c r="AE45" s="22">
        <v>85962501.958000004</v>
      </c>
      <c r="AF45" s="22">
        <v>85962501.958000004</v>
      </c>
      <c r="AG45" s="23">
        <v>1.7819564615706177E-2</v>
      </c>
      <c r="AH45" s="23">
        <v>2.6232718655108574E-2</v>
      </c>
      <c r="AI45" s="23">
        <v>3.5930729210992454E-2</v>
      </c>
      <c r="AJ45" s="23">
        <v>4.675920898737785E-2</v>
      </c>
      <c r="AK45" s="23">
        <v>5.779823045222629E-2</v>
      </c>
      <c r="AL45" s="23">
        <v>6.7860476133727837E-2</v>
      </c>
      <c r="AM45" s="23">
        <v>7.6983942350949144E-2</v>
      </c>
      <c r="AN45" s="23">
        <v>8.5204837053023702E-2</v>
      </c>
      <c r="AO45" s="23">
        <v>9.2557659469418907E-2</v>
      </c>
      <c r="AP45" s="23">
        <v>9.9075276158266765E-2</v>
      </c>
      <c r="AQ45" s="23">
        <v>0.98116863932860832</v>
      </c>
      <c r="AR45" s="24">
        <v>392523451.23809999</v>
      </c>
      <c r="AS45" s="25">
        <f t="shared" si="29"/>
        <v>930.41555850281895</v>
      </c>
      <c r="AT45" s="25">
        <f t="shared" si="30"/>
        <v>914.0145088364693</v>
      </c>
      <c r="AU45" s="25">
        <f t="shared" si="31"/>
        <v>896.39841111023611</v>
      </c>
      <c r="AV45" s="25">
        <f t="shared" si="32"/>
        <v>877.80563808121804</v>
      </c>
      <c r="AW45" s="25">
        <f t="shared" si="33"/>
        <v>859.04305623154403</v>
      </c>
      <c r="AX45" s="25">
        <f t="shared" si="34"/>
        <v>840.99058078808559</v>
      </c>
      <c r="AY45" s="25">
        <f t="shared" si="35"/>
        <v>823.51890847283926</v>
      </c>
      <c r="AZ45" s="25">
        <f t="shared" si="36"/>
        <v>806.51231317596626</v>
      </c>
      <c r="BA45" s="25">
        <f t="shared" si="37"/>
        <v>795.07389256981094</v>
      </c>
      <c r="BB45" s="25">
        <f t="shared" si="38"/>
        <v>790.81914614755067</v>
      </c>
      <c r="BC45" s="26">
        <f t="shared" si="20"/>
        <v>853.45920139165389</v>
      </c>
      <c r="BD45" s="26">
        <f t="shared" si="21"/>
        <v>790.81914614755067</v>
      </c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</row>
    <row r="46" spans="1:79" x14ac:dyDescent="0.25">
      <c r="A46" s="16" t="s">
        <v>85</v>
      </c>
      <c r="B46" s="17">
        <v>2070.8755593999999</v>
      </c>
      <c r="C46" s="17">
        <v>884.48694069999999</v>
      </c>
      <c r="D46" s="17">
        <v>1866.9743576999999</v>
      </c>
      <c r="E46" s="17">
        <v>0</v>
      </c>
      <c r="F46" s="17">
        <v>27332140</v>
      </c>
      <c r="G46" s="17">
        <v>5447362</v>
      </c>
      <c r="H46" s="17">
        <v>120348</v>
      </c>
      <c r="I46" s="17">
        <v>0</v>
      </c>
      <c r="J46" s="17">
        <v>1953.4</v>
      </c>
      <c r="K46" s="17">
        <v>0</v>
      </c>
      <c r="L46" s="17">
        <f t="shared" si="18"/>
        <v>30822133.946182515</v>
      </c>
      <c r="M46" s="18">
        <f t="shared" si="46"/>
        <v>1946.6230258359999</v>
      </c>
      <c r="N46" s="19">
        <f t="shared" si="47"/>
        <v>20797210.471572965</v>
      </c>
      <c r="O46" s="19">
        <f t="shared" si="48"/>
        <v>91573.608427033643</v>
      </c>
      <c r="P46" s="19">
        <f t="shared" si="43"/>
        <v>12011065.92</v>
      </c>
      <c r="Q46" s="19">
        <f t="shared" si="39"/>
        <v>0</v>
      </c>
      <c r="R46" s="19">
        <f t="shared" si="40"/>
        <v>0</v>
      </c>
      <c r="S46" s="20">
        <f t="shared" si="44"/>
        <v>0.31747002517491801</v>
      </c>
      <c r="T46" s="20">
        <f t="shared" si="45"/>
        <v>0.7</v>
      </c>
      <c r="U46" s="39">
        <f t="shared" si="19"/>
        <v>25639462.653011832</v>
      </c>
      <c r="V46" s="21"/>
      <c r="W46" s="22">
        <v>1393352.8905496513</v>
      </c>
      <c r="X46" s="22">
        <v>1478275.8558171683</v>
      </c>
      <c r="Y46" s="22">
        <v>1568374.7604168833</v>
      </c>
      <c r="Z46" s="22">
        <v>1663965.0708175683</v>
      </c>
      <c r="AA46" s="22">
        <v>1765381.4807405835</v>
      </c>
      <c r="AB46" s="22">
        <v>1872979.0830347941</v>
      </c>
      <c r="AC46" s="22">
        <v>1987134.6129756719</v>
      </c>
      <c r="AD46" s="22">
        <v>2108247.7673417875</v>
      </c>
      <c r="AE46" s="22">
        <v>2236742.6038872222</v>
      </c>
      <c r="AF46" s="22">
        <v>2373069.0261099213</v>
      </c>
      <c r="AG46" s="23">
        <v>3.6246672129865529E-2</v>
      </c>
      <c r="AH46" s="23">
        <v>4.8191435133791996E-2</v>
      </c>
      <c r="AI46" s="23">
        <v>5.9116781491747379E-2</v>
      </c>
      <c r="AJ46" s="23">
        <v>6.9063949874713079E-2</v>
      </c>
      <c r="AK46" s="23">
        <v>7.8072222274920333E-2</v>
      </c>
      <c r="AL46" s="23">
        <v>8.6179013010140498E-2</v>
      </c>
      <c r="AM46" s="23">
        <v>9.3419953635914196E-2</v>
      </c>
      <c r="AN46" s="23">
        <v>9.9828973953341782E-2</v>
      </c>
      <c r="AO46" s="23">
        <v>0.10543837929144889</v>
      </c>
      <c r="AP46" s="23">
        <v>0.11027892423492704</v>
      </c>
      <c r="AQ46" s="23">
        <v>1.2729309156223021</v>
      </c>
      <c r="AR46" s="24">
        <v>31955592.936799999</v>
      </c>
      <c r="AS46" s="25">
        <f t="shared" si="29"/>
        <v>1446.4534480354744</v>
      </c>
      <c r="AT46" s="25">
        <f t="shared" si="30"/>
        <v>1427.6620574384879</v>
      </c>
      <c r="AU46" s="25">
        <f t="shared" si="31"/>
        <v>1410.414792448842</v>
      </c>
      <c r="AV46" s="25">
        <f t="shared" si="32"/>
        <v>1394.5558138747676</v>
      </c>
      <c r="AW46" s="25">
        <f t="shared" si="33"/>
        <v>1379.9467420118249</v>
      </c>
      <c r="AX46" s="25">
        <f t="shared" si="34"/>
        <v>1366.4639728732429</v>
      </c>
      <c r="AY46" s="25">
        <f t="shared" si="35"/>
        <v>1353.9964476850048</v>
      </c>
      <c r="AZ46" s="25">
        <f t="shared" si="36"/>
        <v>1342.443787511856</v>
      </c>
      <c r="BA46" s="25">
        <f t="shared" si="37"/>
        <v>1331.7147240242418</v>
      </c>
      <c r="BB46" s="25">
        <f t="shared" si="38"/>
        <v>1321.7257720430241</v>
      </c>
      <c r="BC46" s="26">
        <f t="shared" si="20"/>
        <v>1377.5377557946767</v>
      </c>
      <c r="BD46" s="26">
        <f t="shared" si="21"/>
        <v>1321.7257720430241</v>
      </c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</row>
    <row r="47" spans="1:79" x14ac:dyDescent="0.25">
      <c r="A47" s="16" t="s">
        <v>86</v>
      </c>
      <c r="B47" s="17">
        <v>2267.8419319999998</v>
      </c>
      <c r="C47" s="17">
        <v>903.25933120000002</v>
      </c>
      <c r="D47" s="17">
        <v>1652.3647022</v>
      </c>
      <c r="E47" s="17">
        <v>2581898592.1833081</v>
      </c>
      <c r="F47" s="17">
        <v>13641552</v>
      </c>
      <c r="G47" s="17">
        <v>23070349.8473</v>
      </c>
      <c r="H47" s="17">
        <v>343908</v>
      </c>
      <c r="I47" s="17">
        <v>1140287.9820959999</v>
      </c>
      <c r="J47" s="17">
        <v>4346.1000000000004</v>
      </c>
      <c r="K47" s="17">
        <v>1928</v>
      </c>
      <c r="L47" s="17">
        <f t="shared" si="18"/>
        <v>27462776.224484097</v>
      </c>
      <c r="M47" s="18">
        <f t="shared" si="46"/>
        <v>2131.7714160799997</v>
      </c>
      <c r="N47" s="19">
        <f t="shared" si="47"/>
        <v>7600564.6399364769</v>
      </c>
      <c r="O47" s="19">
        <f t="shared" si="48"/>
        <v>191612.72736351946</v>
      </c>
      <c r="P47" s="19">
        <f t="shared" si="43"/>
        <v>29263632.480000004</v>
      </c>
      <c r="Q47" s="19">
        <f t="shared" si="39"/>
        <v>10995356047.345861</v>
      </c>
      <c r="R47" s="19">
        <f t="shared" si="40"/>
        <v>10454841.582096001</v>
      </c>
      <c r="S47" s="20">
        <f t="shared" si="44"/>
        <v>0.60431328041410481</v>
      </c>
      <c r="T47" s="20">
        <f t="shared" si="45"/>
        <v>0.7</v>
      </c>
      <c r="U47" s="39">
        <f t="shared" si="19"/>
        <v>26973642.851192985</v>
      </c>
      <c r="V47" s="21">
        <v>1645274.9621480964</v>
      </c>
      <c r="W47" s="22">
        <v>4458735.5631242758</v>
      </c>
      <c r="X47" s="22">
        <v>5228273.178048416</v>
      </c>
      <c r="Y47" s="22">
        <v>6130626.0569412904</v>
      </c>
      <c r="Z47" s="22">
        <v>7188716.918590107</v>
      </c>
      <c r="AA47" s="22">
        <v>8429424.7366649546</v>
      </c>
      <c r="AB47" s="22">
        <v>9884267.5536922924</v>
      </c>
      <c r="AC47" s="22">
        <v>11192008.056032101</v>
      </c>
      <c r="AD47" s="22">
        <v>11192008.056032101</v>
      </c>
      <c r="AE47" s="22">
        <v>11192008.056032101</v>
      </c>
      <c r="AF47" s="22">
        <v>11192008.056032101</v>
      </c>
      <c r="AG47" s="23">
        <v>1.2275622849923361E-2</v>
      </c>
      <c r="AH47" s="23">
        <v>1.9552461953222907E-2</v>
      </c>
      <c r="AI47" s="23">
        <v>2.8216893718314835E-2</v>
      </c>
      <c r="AJ47" s="23">
        <v>3.8114803171980259E-2</v>
      </c>
      <c r="AK47" s="23">
        <v>4.9091087361901521E-2</v>
      </c>
      <c r="AL47" s="23">
        <v>5.9800812969942711E-2</v>
      </c>
      <c r="AM47" s="23">
        <v>6.9531688707605732E-2</v>
      </c>
      <c r="AN47" s="23">
        <v>7.8324840961915429E-2</v>
      </c>
      <c r="AO47" s="23">
        <v>8.6219408041375317E-2</v>
      </c>
      <c r="AP47" s="23">
        <v>9.3252633235325691E-2</v>
      </c>
      <c r="AQ47" s="23">
        <v>0.58009283195120465</v>
      </c>
      <c r="AR47" s="24">
        <v>115890388.37349999</v>
      </c>
      <c r="AS47" s="25">
        <f t="shared" si="29"/>
        <v>990.95090834378868</v>
      </c>
      <c r="AT47" s="25">
        <f t="shared" si="30"/>
        <v>968.55631848267194</v>
      </c>
      <c r="AU47" s="25">
        <f t="shared" si="31"/>
        <v>943.40658865065666</v>
      </c>
      <c r="AV47" s="25">
        <f t="shared" si="32"/>
        <v>915.80442107085582</v>
      </c>
      <c r="AW47" s="25">
        <f t="shared" si="33"/>
        <v>886.04333030749251</v>
      </c>
      <c r="AX47" s="25">
        <f t="shared" si="34"/>
        <v>855.48547843138738</v>
      </c>
      <c r="AY47" s="25">
        <f t="shared" si="35"/>
        <v>829.67291004783476</v>
      </c>
      <c r="AZ47" s="25">
        <f t="shared" si="36"/>
        <v>822.19804661317141</v>
      </c>
      <c r="BA47" s="25">
        <f t="shared" si="37"/>
        <v>815.60087529939335</v>
      </c>
      <c r="BB47" s="25">
        <f t="shared" si="38"/>
        <v>809.81203257413097</v>
      </c>
      <c r="BC47" s="26">
        <f t="shared" si="20"/>
        <v>883.75309098213836</v>
      </c>
      <c r="BD47" s="26">
        <f t="shared" si="21"/>
        <v>809.81203257413097</v>
      </c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</row>
    <row r="48" spans="1:79" x14ac:dyDescent="0.25">
      <c r="A48" s="16" t="s">
        <v>87</v>
      </c>
      <c r="B48" s="17">
        <v>2431.8756291</v>
      </c>
      <c r="C48" s="17">
        <v>823.08344480000005</v>
      </c>
      <c r="D48" s="17">
        <v>0</v>
      </c>
      <c r="E48" s="17">
        <v>841079242.05249608</v>
      </c>
      <c r="F48" s="17">
        <v>3735730</v>
      </c>
      <c r="G48" s="17">
        <v>5665045</v>
      </c>
      <c r="H48" s="17">
        <v>0</v>
      </c>
      <c r="I48" s="17">
        <v>1181813.6844964998</v>
      </c>
      <c r="J48" s="17">
        <v>3485.1</v>
      </c>
      <c r="K48" s="17">
        <v>0</v>
      </c>
      <c r="L48" s="17">
        <f t="shared" si="18"/>
        <v>7294357.3697486278</v>
      </c>
      <c r="M48" s="18">
        <f t="shared" si="46"/>
        <v>2285.963091354</v>
      </c>
      <c r="N48" s="19">
        <f t="shared" si="47"/>
        <v>0</v>
      </c>
      <c r="O48" s="19">
        <f t="shared" si="48"/>
        <v>0</v>
      </c>
      <c r="P48" s="19">
        <f t="shared" si="43"/>
        <v>9400775</v>
      </c>
      <c r="Q48" s="19">
        <f t="shared" si="39"/>
        <v>841079242.05249608</v>
      </c>
      <c r="R48" s="19">
        <f t="shared" si="40"/>
        <v>1181813.6844964998</v>
      </c>
      <c r="S48" s="20">
        <f t="shared" si="44"/>
        <v>0.18505285629444404</v>
      </c>
      <c r="T48" s="20">
        <f t="shared" si="45"/>
        <v>0.30708322089787499</v>
      </c>
      <c r="U48" s="39">
        <f t="shared" si="19"/>
        <v>4289350.7564211078</v>
      </c>
      <c r="V48" s="21">
        <v>506700.34628760855</v>
      </c>
      <c r="W48" s="22">
        <v>10407601.523484629</v>
      </c>
      <c r="X48" s="22">
        <v>11041930.693569014</v>
      </c>
      <c r="Y48" s="22">
        <v>11714921.364587309</v>
      </c>
      <c r="Z48" s="22">
        <v>12428929.902484756</v>
      </c>
      <c r="AA48" s="22">
        <v>13186456.290508926</v>
      </c>
      <c r="AB48" s="22">
        <v>13990152.882489128</v>
      </c>
      <c r="AC48" s="22">
        <v>14842833.689616315</v>
      </c>
      <c r="AD48" s="22">
        <v>15747484.233239599</v>
      </c>
      <c r="AE48" s="22">
        <v>16707271.998177329</v>
      </c>
      <c r="AF48" s="22">
        <v>17725557.523143277</v>
      </c>
      <c r="AG48" s="23">
        <v>4.243741867449162E-2</v>
      </c>
      <c r="AH48" s="23">
        <v>5.3879822145822112E-2</v>
      </c>
      <c r="AI48" s="23">
        <v>6.4323294808073306E-2</v>
      </c>
      <c r="AJ48" s="23">
        <v>7.3808105504954855E-2</v>
      </c>
      <c r="AK48" s="23">
        <v>8.2372610541069161E-2</v>
      </c>
      <c r="AL48" s="23">
        <v>9.0053340657129319E-2</v>
      </c>
      <c r="AM48" s="23">
        <v>9.6885084006153407E-2</v>
      </c>
      <c r="AN48" s="23">
        <v>0.10290096531398807</v>
      </c>
      <c r="AO48" s="23">
        <v>0.10813252139910264</v>
      </c>
      <c r="AP48" s="23">
        <v>0.11260977321856785</v>
      </c>
      <c r="AQ48" s="23">
        <v>1.0769131559142726</v>
      </c>
      <c r="AR48" s="24">
        <v>99270907.719099998</v>
      </c>
      <c r="AS48" s="25">
        <f t="shared" si="29"/>
        <v>333.67578410466757</v>
      </c>
      <c r="AT48" s="25">
        <f t="shared" si="30"/>
        <v>312.18074715019526</v>
      </c>
      <c r="AU48" s="25">
        <f t="shared" si="31"/>
        <v>293.89539744558454</v>
      </c>
      <c r="AV48" s="25">
        <f t="shared" si="32"/>
        <v>278.12096877665471</v>
      </c>
      <c r="AW48" s="25">
        <f t="shared" si="33"/>
        <v>264.3427404886117</v>
      </c>
      <c r="AX48" s="25">
        <f t="shared" si="34"/>
        <v>252.17294920106056</v>
      </c>
      <c r="AY48" s="25">
        <f t="shared" si="35"/>
        <v>241.31373313943178</v>
      </c>
      <c r="AZ48" s="25">
        <f t="shared" si="36"/>
        <v>231.53236763302505</v>
      </c>
      <c r="BA48" s="25">
        <f t="shared" si="37"/>
        <v>222.64429088186347</v>
      </c>
      <c r="BB48" s="25">
        <f t="shared" si="38"/>
        <v>214.50120936623983</v>
      </c>
      <c r="BC48" s="26">
        <f t="shared" si="20"/>
        <v>264.43801881873344</v>
      </c>
      <c r="BD48" s="26">
        <f t="shared" si="21"/>
        <v>214.50120936623983</v>
      </c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</row>
    <row r="49" spans="1:79" x14ac:dyDescent="0.25">
      <c r="A49" s="16" t="s">
        <v>88</v>
      </c>
      <c r="B49" s="17">
        <v>2056.1693873999998</v>
      </c>
      <c r="C49" s="17">
        <v>0</v>
      </c>
      <c r="D49" s="17">
        <v>0</v>
      </c>
      <c r="E49" s="17">
        <v>569069878.81547618</v>
      </c>
      <c r="F49" s="17">
        <v>70074636</v>
      </c>
      <c r="G49" s="17">
        <v>0</v>
      </c>
      <c r="H49" s="17">
        <v>0</v>
      </c>
      <c r="I49" s="17">
        <v>270212.83256560005</v>
      </c>
      <c r="J49" s="17">
        <v>0</v>
      </c>
      <c r="K49" s="17">
        <v>0</v>
      </c>
      <c r="L49" s="17">
        <f t="shared" si="18"/>
        <v>72327195.627606735</v>
      </c>
      <c r="M49" s="18">
        <f t="shared" si="46"/>
        <v>1932.7992241559996</v>
      </c>
      <c r="N49" s="19">
        <f t="shared" si="47"/>
        <v>70074636</v>
      </c>
      <c r="O49" s="19">
        <f t="shared" si="48"/>
        <v>0</v>
      </c>
      <c r="P49" s="19">
        <f t="shared" si="43"/>
        <v>0</v>
      </c>
      <c r="Q49" s="19">
        <f t="shared" si="39"/>
        <v>569069878.81547618</v>
      </c>
      <c r="R49" s="19">
        <f t="shared" si="40"/>
        <v>270212.83256560005</v>
      </c>
      <c r="S49" s="20"/>
      <c r="T49" s="20"/>
      <c r="U49" s="39">
        <f t="shared" si="19"/>
        <v>68004635.986314774</v>
      </c>
      <c r="V49" s="21"/>
      <c r="W49" s="22">
        <v>2451206.0983753526</v>
      </c>
      <c r="X49" s="22">
        <v>2874262.2020455897</v>
      </c>
      <c r="Y49" s="22">
        <v>3370333.9803142487</v>
      </c>
      <c r="Z49" s="22">
        <v>3952023.2812360222</v>
      </c>
      <c r="AA49" s="22">
        <v>4634106.9183818018</v>
      </c>
      <c r="AB49" s="22">
        <v>5433912.0503049381</v>
      </c>
      <c r="AC49" s="22">
        <v>6371756.3471237253</v>
      </c>
      <c r="AD49" s="22">
        <v>7471464.1258930843</v>
      </c>
      <c r="AE49" s="22">
        <v>8760971.5662944764</v>
      </c>
      <c r="AF49" s="22">
        <v>10273036.381104968</v>
      </c>
      <c r="AG49" s="23">
        <v>1.7726819280304597E-2</v>
      </c>
      <c r="AH49" s="23">
        <v>2.620262146234853E-2</v>
      </c>
      <c r="AI49" s="23">
        <v>3.6006145300687221E-2</v>
      </c>
      <c r="AJ49" s="23">
        <v>4.6984718022848558E-2</v>
      </c>
      <c r="AK49" s="23">
        <v>5.828301504094046E-2</v>
      </c>
      <c r="AL49" s="23">
        <v>6.8631576395172936E-2</v>
      </c>
      <c r="AM49" s="23">
        <v>7.8060267244325895E-2</v>
      </c>
      <c r="AN49" s="23">
        <v>8.6597593868983136E-2</v>
      </c>
      <c r="AO49" s="23">
        <v>9.4270756075843037E-2</v>
      </c>
      <c r="AP49" s="23">
        <v>0.10110569743482145</v>
      </c>
      <c r="AQ49" s="23">
        <v>2.3330020830253368</v>
      </c>
      <c r="AR49" s="24">
        <v>33131615.799099997</v>
      </c>
      <c r="AS49" s="25">
        <f t="shared" si="29"/>
        <v>1853.4071988412061</v>
      </c>
      <c r="AT49" s="25">
        <f t="shared" si="30"/>
        <v>1835.7987225681532</v>
      </c>
      <c r="AU49" s="25">
        <f t="shared" si="31"/>
        <v>1815.6811791168357</v>
      </c>
      <c r="AV49" s="25">
        <f t="shared" si="32"/>
        <v>1793.0508045192989</v>
      </c>
      <c r="AW49" s="25">
        <f t="shared" si="33"/>
        <v>1768.4219441227917</v>
      </c>
      <c r="AX49" s="25">
        <f t="shared" si="34"/>
        <v>1742.5327203615113</v>
      </c>
      <c r="AY49" s="25">
        <f t="shared" si="35"/>
        <v>1715.0612010115187</v>
      </c>
      <c r="AZ49" s="25">
        <f t="shared" si="36"/>
        <v>1685.6732374649209</v>
      </c>
      <c r="BA49" s="25">
        <f t="shared" si="37"/>
        <v>1654.0271994162258</v>
      </c>
      <c r="BB49" s="25">
        <f t="shared" si="38"/>
        <v>1619.7812233003181</v>
      </c>
      <c r="BC49" s="26">
        <f t="shared" si="20"/>
        <v>1748.3435430722777</v>
      </c>
      <c r="BD49" s="26">
        <f t="shared" si="21"/>
        <v>1619.7812233003181</v>
      </c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28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</row>
    <row r="50" spans="1:79" x14ac:dyDescent="0.25">
      <c r="A50" s="16" t="s">
        <v>89</v>
      </c>
      <c r="B50" s="17">
        <v>2362.8620348999998</v>
      </c>
      <c r="C50" s="17">
        <v>833.44731530000001</v>
      </c>
      <c r="D50" s="17">
        <v>1797.8866324999999</v>
      </c>
      <c r="E50" s="17">
        <v>133623054.35154198</v>
      </c>
      <c r="F50" s="17">
        <v>32112721</v>
      </c>
      <c r="G50" s="17">
        <v>10244272.9537</v>
      </c>
      <c r="H50" s="17">
        <v>47668</v>
      </c>
      <c r="I50" s="17">
        <v>160189.20979510003</v>
      </c>
      <c r="J50" s="17">
        <v>2977.3</v>
      </c>
      <c r="K50" s="17">
        <v>0</v>
      </c>
      <c r="L50" s="17">
        <f t="shared" si="18"/>
        <v>42317657.896523595</v>
      </c>
      <c r="M50" s="18">
        <f t="shared" si="46"/>
        <v>2221.0903128059995</v>
      </c>
      <c r="N50" s="19">
        <f t="shared" si="47"/>
        <v>24062121.992018439</v>
      </c>
      <c r="O50" s="19">
        <f t="shared" si="48"/>
        <v>35717.721681558382</v>
      </c>
      <c r="P50" s="19">
        <f t="shared" si="43"/>
        <v>18306822.240000002</v>
      </c>
      <c r="Q50" s="19">
        <f t="shared" si="39"/>
        <v>133623054.35154198</v>
      </c>
      <c r="R50" s="19">
        <f t="shared" si="40"/>
        <v>160189.20979510003</v>
      </c>
      <c r="S50" s="20">
        <f>G50/(8784*J50)</f>
        <v>0.39171140537550769</v>
      </c>
      <c r="T50" s="20">
        <f>(P50-(0.15*8784*K50))/(8784*J50)</f>
        <v>0.7</v>
      </c>
      <c r="U50" s="39">
        <f t="shared" si="19"/>
        <v>34449878.689168423</v>
      </c>
      <c r="V50" s="21">
        <v>546885.33272974333</v>
      </c>
      <c r="W50" s="22">
        <v>4066361.6280125463</v>
      </c>
      <c r="X50" s="22">
        <v>4309594.7088892087</v>
      </c>
      <c r="Y50" s="22">
        <v>4567376.9954305105</v>
      </c>
      <c r="Z50" s="22">
        <v>4840578.7614688976</v>
      </c>
      <c r="AA50" s="22">
        <v>5130122.3370494274</v>
      </c>
      <c r="AB50" s="22">
        <v>5436985.2222189866</v>
      </c>
      <c r="AC50" s="22">
        <v>5762203.3870696044</v>
      </c>
      <c r="AD50" s="22">
        <v>6106874.7691768315</v>
      </c>
      <c r="AE50" s="22">
        <v>6472162.9802405462</v>
      </c>
      <c r="AF50" s="22">
        <v>6859301.2344418112</v>
      </c>
      <c r="AG50" s="23">
        <v>4.6755557578785641E-2</v>
      </c>
      <c r="AH50" s="23">
        <v>5.8199514903010917E-2</v>
      </c>
      <c r="AI50" s="23">
        <v>6.8694186368115542E-2</v>
      </c>
      <c r="AJ50" s="23">
        <v>7.8268664247835837E-2</v>
      </c>
      <c r="AK50" s="23">
        <v>8.6950718853901834E-2</v>
      </c>
      <c r="AL50" s="23">
        <v>9.4766848508720178E-2</v>
      </c>
      <c r="AM50" s="23">
        <v>0.10174232746921354</v>
      </c>
      <c r="AN50" s="23">
        <v>0.10790125188277862</v>
      </c>
      <c r="AO50" s="23">
        <v>0.11326658385307191</v>
      </c>
      <c r="AP50" s="23">
        <v>0.11786019369020941</v>
      </c>
      <c r="AQ50" s="23">
        <v>0.83970464605670592</v>
      </c>
      <c r="AR50" s="24">
        <v>73988478.759000003</v>
      </c>
      <c r="AS50" s="25">
        <f t="shared" si="29"/>
        <v>1375.7128577901383</v>
      </c>
      <c r="AT50" s="25">
        <f t="shared" si="30"/>
        <v>1349.9915179458387</v>
      </c>
      <c r="AU50" s="25">
        <f t="shared" si="31"/>
        <v>1326.3477460751305</v>
      </c>
      <c r="AV50" s="25">
        <f t="shared" si="32"/>
        <v>1304.548355882514</v>
      </c>
      <c r="AW50" s="25">
        <f t="shared" si="33"/>
        <v>1284.3895103456618</v>
      </c>
      <c r="AX50" s="25">
        <f t="shared" si="34"/>
        <v>1265.6918079002246</v>
      </c>
      <c r="AY50" s="25">
        <f t="shared" si="35"/>
        <v>1248.2962902292295</v>
      </c>
      <c r="AZ50" s="25">
        <f t="shared" si="36"/>
        <v>1232.0611756206677</v>
      </c>
      <c r="BA50" s="25">
        <f t="shared" si="37"/>
        <v>1216.8591684848723</v>
      </c>
      <c r="BB50" s="25">
        <f t="shared" si="38"/>
        <v>1202.5752302204498</v>
      </c>
      <c r="BC50" s="26">
        <f t="shared" si="20"/>
        <v>1280.6473660494726</v>
      </c>
      <c r="BD50" s="26">
        <f t="shared" si="21"/>
        <v>1202.5752302204498</v>
      </c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</row>
    <row r="51" spans="1:79" x14ac:dyDescent="0.25">
      <c r="A51" s="16" t="s">
        <v>90</v>
      </c>
      <c r="B51" s="17">
        <v>2330.5399379</v>
      </c>
      <c r="C51" s="17">
        <v>0</v>
      </c>
      <c r="D51" s="17">
        <v>0</v>
      </c>
      <c r="E51" s="17">
        <v>0</v>
      </c>
      <c r="F51" s="17">
        <v>42907427</v>
      </c>
      <c r="G51" s="17">
        <v>0</v>
      </c>
      <c r="H51" s="17">
        <v>0</v>
      </c>
      <c r="I51" s="17">
        <v>0</v>
      </c>
      <c r="J51" s="17">
        <v>0</v>
      </c>
      <c r="K51" s="17">
        <v>220</v>
      </c>
      <c r="L51" s="17">
        <f t="shared" si="18"/>
        <v>49998736.128014386</v>
      </c>
      <c r="M51" s="18">
        <f t="shared" si="46"/>
        <v>2190.707541626</v>
      </c>
      <c r="N51" s="19">
        <f t="shared" si="47"/>
        <v>42617555</v>
      </c>
      <c r="O51" s="19">
        <f t="shared" si="48"/>
        <v>0</v>
      </c>
      <c r="P51" s="19">
        <f t="shared" si="43"/>
        <v>289872</v>
      </c>
      <c r="Q51" s="19">
        <f>0.55*8784*907*K51+E51</f>
        <v>964017648.00000012</v>
      </c>
      <c r="R51" s="19">
        <f t="shared" si="40"/>
        <v>1062864</v>
      </c>
      <c r="S51" s="20"/>
      <c r="T51" s="20"/>
      <c r="U51" s="39">
        <f t="shared" si="19"/>
        <v>47163308.396080419</v>
      </c>
      <c r="V51" s="21"/>
      <c r="W51" s="22">
        <v>5535669.1312646288</v>
      </c>
      <c r="X51" s="22">
        <v>5873060.6424570326</v>
      </c>
      <c r="Y51" s="22">
        <v>6231015.7077791048</v>
      </c>
      <c r="Z51" s="22">
        <v>6610787.6479114676</v>
      </c>
      <c r="AA51" s="22">
        <v>7013706.1717271032</v>
      </c>
      <c r="AB51" s="22">
        <v>7441182.0320478771</v>
      </c>
      <c r="AC51" s="22">
        <v>7894711.9651630903</v>
      </c>
      <c r="AD51" s="22">
        <v>8375883.931404979</v>
      </c>
      <c r="AE51" s="22">
        <v>8886382.675130168</v>
      </c>
      <c r="AF51" s="22">
        <v>9427995.6235744376</v>
      </c>
      <c r="AG51" s="23">
        <v>1.6109767718954466E-2</v>
      </c>
      <c r="AH51" s="23">
        <v>2.4169111686105388E-2</v>
      </c>
      <c r="AI51" s="23">
        <v>3.3543356738429266E-2</v>
      </c>
      <c r="AJ51" s="23">
        <v>4.4078154492566524E-2</v>
      </c>
      <c r="AK51" s="23">
        <v>5.5300439079744107E-2</v>
      </c>
      <c r="AL51" s="23">
        <v>6.553219255481714E-2</v>
      </c>
      <c r="AM51" s="23">
        <v>7.4813278502671873E-2</v>
      </c>
      <c r="AN51" s="23">
        <v>8.3181666327165629E-2</v>
      </c>
      <c r="AO51" s="23">
        <v>9.0673517381413937E-2</v>
      </c>
      <c r="AP51" s="23">
        <v>9.732326713778354E-2</v>
      </c>
      <c r="AQ51" s="23">
        <v>2.5615024889708833</v>
      </c>
      <c r="AR51" s="24">
        <v>18245902.685399998</v>
      </c>
      <c r="AS51" s="25">
        <f t="shared" ref="AS51:BB51" si="49">(($M51*$N51)+($O51*$D51)+(907*$P51)+$Q51)/($N51+$O51+$P51+$R51+$V51+W51+(MIN(AG51*$AR51,$AR51*$AQ51*AG51)))</f>
        <v>1899.392080353738</v>
      </c>
      <c r="AT51" s="25">
        <f t="shared" si="49"/>
        <v>1881.093254104266</v>
      </c>
      <c r="AU51" s="25">
        <f t="shared" si="49"/>
        <v>1861.5099699419302</v>
      </c>
      <c r="AV51" s="25">
        <f t="shared" si="49"/>
        <v>1840.7888217977668</v>
      </c>
      <c r="AW51" s="25">
        <f t="shared" si="49"/>
        <v>1819.2742127555118</v>
      </c>
      <c r="AX51" s="25">
        <f t="shared" si="49"/>
        <v>1798.0350590622877</v>
      </c>
      <c r="AY51" s="25">
        <f t="shared" si="49"/>
        <v>1776.9953374447309</v>
      </c>
      <c r="AZ51" s="25">
        <f t="shared" si="49"/>
        <v>1756.0839734654164</v>
      </c>
      <c r="BA51" s="25">
        <f t="shared" si="49"/>
        <v>1735.2345002920363</v>
      </c>
      <c r="BB51" s="25">
        <f t="shared" si="49"/>
        <v>1714.3847905317243</v>
      </c>
      <c r="BC51" s="26">
        <f t="shared" si="20"/>
        <v>1808.2791999749406</v>
      </c>
      <c r="BD51" s="26">
        <f t="shared" si="21"/>
        <v>1714.3847905317243</v>
      </c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</row>
    <row r="52" spans="1:79" x14ac:dyDescent="0.25">
      <c r="A52" s="32"/>
      <c r="U52" s="38"/>
      <c r="BF52" s="28"/>
      <c r="BG52" s="28"/>
      <c r="BH52" s="28"/>
      <c r="BI52" s="28"/>
      <c r="BJ52" s="28"/>
      <c r="BK52" s="28"/>
      <c r="BL52" s="28"/>
      <c r="BM52" s="28"/>
      <c r="BN52" s="28"/>
      <c r="BO52" s="28"/>
    </row>
    <row r="53" spans="1:79" s="4" customFormat="1" x14ac:dyDescent="0.25">
      <c r="A53" s="16" t="s">
        <v>142</v>
      </c>
      <c r="K53" s="68"/>
      <c r="L53" s="69">
        <f>SUM(L3:L52)</f>
        <v>2152655139.765532</v>
      </c>
      <c r="U53" s="70">
        <f>SUM(U3:U52)</f>
        <v>1822759902.458972</v>
      </c>
      <c r="AR53" s="68"/>
      <c r="BF53" s="71"/>
      <c r="BG53" s="71"/>
      <c r="BH53" s="71"/>
      <c r="BI53" s="71"/>
      <c r="BJ53" s="71"/>
      <c r="BK53" s="71"/>
      <c r="BL53" s="71"/>
      <c r="BM53" s="71"/>
      <c r="BN53" s="71"/>
      <c r="BO53" s="71"/>
    </row>
    <row r="54" spans="1:79" x14ac:dyDescent="0.25">
      <c r="BF54" s="31"/>
      <c r="BG54" s="31"/>
      <c r="BH54" s="31"/>
      <c r="BI54" s="31"/>
      <c r="BJ54" s="31"/>
      <c r="BK54" s="31"/>
      <c r="BL54" s="31"/>
      <c r="BM54" s="31"/>
      <c r="BN54" s="31"/>
      <c r="BO54" s="31"/>
    </row>
    <row r="55" spans="1:79" x14ac:dyDescent="0.25">
      <c r="E55" s="31"/>
      <c r="F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</row>
    <row r="56" spans="1:79" x14ac:dyDescent="0.25">
      <c r="BF56" s="31"/>
      <c r="BG56" s="31"/>
      <c r="BH56" s="31"/>
      <c r="BI56" s="31"/>
      <c r="BJ56" s="31"/>
      <c r="BK56" s="31"/>
      <c r="BL56" s="31"/>
      <c r="BM56" s="31"/>
      <c r="BN56" s="31"/>
      <c r="BO56" s="31"/>
    </row>
  </sheetData>
  <mergeCells count="5">
    <mergeCell ref="B1:K1"/>
    <mergeCell ref="W1:AF1"/>
    <mergeCell ref="AG1:AR1"/>
    <mergeCell ref="AS1:BD1"/>
    <mergeCell ref="N1:U1"/>
  </mergeCells>
  <printOptions gridLines="1"/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62"/>
  <sheetViews>
    <sheetView workbookViewId="0">
      <pane xSplit="1" ySplit="2" topLeftCell="B12" activePane="bottomRight" state="frozen"/>
      <selection activeCell="J31" sqref="J31"/>
      <selection pane="topRight" activeCell="J31" sqref="J31"/>
      <selection pane="bottomLeft" activeCell="J31" sqref="J31"/>
      <selection pane="bottomRight" activeCell="E54" sqref="E54"/>
    </sheetView>
  </sheetViews>
  <sheetFormatPr defaultRowHeight="15" x14ac:dyDescent="0.25"/>
  <cols>
    <col min="1" max="1" width="18.7109375" style="27" bestFit="1" customWidth="1"/>
    <col min="2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3.7109375" style="29" customWidth="1"/>
    <col min="13" max="13" width="12" style="27" customWidth="1"/>
    <col min="14" max="14" width="12.85546875" style="27" customWidth="1"/>
    <col min="15" max="15" width="13.28515625" style="27" customWidth="1"/>
    <col min="16" max="17" width="13.7109375" style="27" customWidth="1"/>
    <col min="18" max="18" width="13.85546875" style="27" customWidth="1"/>
    <col min="19" max="19" width="13.5703125" style="27" customWidth="1"/>
    <col min="20" max="20" width="13.85546875" style="27" bestFit="1" customWidth="1"/>
    <col min="21" max="21" width="11.7109375" style="27" customWidth="1"/>
    <col min="22" max="22" width="12.42578125" style="27" customWidth="1"/>
    <col min="23" max="24" width="14.7109375" style="27" customWidth="1"/>
    <col min="25" max="25" width="16.7109375" style="27" customWidth="1"/>
    <col min="26" max="26" width="18" style="27" bestFit="1" customWidth="1"/>
    <col min="27" max="27" width="16.28515625" style="27" bestFit="1" customWidth="1"/>
    <col min="28" max="28" width="18" style="27" bestFit="1" customWidth="1"/>
    <col min="29" max="35" width="16.28515625" style="27" bestFit="1" customWidth="1"/>
    <col min="36" max="46" width="15.5703125" style="27" customWidth="1"/>
    <col min="47" max="55" width="13.42578125" style="27" customWidth="1"/>
    <col min="56" max="57" width="14.85546875" style="27" customWidth="1"/>
    <col min="58" max="58" width="15.5703125" style="29" customWidth="1"/>
    <col min="59" max="59" width="9.140625" style="27" customWidth="1"/>
    <col min="60" max="67" width="9.140625" style="27"/>
    <col min="68" max="68" width="10.140625" style="27" bestFit="1" customWidth="1"/>
    <col min="69" max="69" width="12.5703125" style="4" customWidth="1"/>
    <col min="70" max="70" width="11.42578125" style="27" customWidth="1"/>
    <col min="71" max="16384" width="9.140625" style="27"/>
  </cols>
  <sheetData>
    <row r="1" spans="1:90" s="4" customFormat="1" ht="15" customHeight="1" x14ac:dyDescent="0.25">
      <c r="A1" s="1"/>
      <c r="B1" s="85" t="s">
        <v>92</v>
      </c>
      <c r="C1" s="72"/>
      <c r="D1" s="72"/>
      <c r="E1" s="72"/>
      <c r="F1" s="72"/>
      <c r="G1" s="72"/>
      <c r="H1" s="72"/>
      <c r="I1" s="72"/>
      <c r="J1" s="72"/>
      <c r="K1" s="72"/>
      <c r="L1" s="73"/>
      <c r="M1" s="2" t="s">
        <v>0</v>
      </c>
      <c r="N1" s="82" t="s">
        <v>111</v>
      </c>
      <c r="O1" s="83"/>
      <c r="P1" s="83"/>
      <c r="Q1" s="83"/>
      <c r="R1" s="83"/>
      <c r="S1" s="83"/>
      <c r="T1" s="83"/>
      <c r="U1" s="83"/>
      <c r="V1" s="83"/>
      <c r="W1" s="83"/>
      <c r="X1" s="84"/>
      <c r="Y1" s="87" t="s">
        <v>112</v>
      </c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3" t="s">
        <v>2</v>
      </c>
      <c r="AK1" s="74" t="s">
        <v>3</v>
      </c>
      <c r="AL1" s="75"/>
      <c r="AM1" s="75"/>
      <c r="AN1" s="75"/>
      <c r="AO1" s="75"/>
      <c r="AP1" s="75"/>
      <c r="AQ1" s="75"/>
      <c r="AR1" s="75"/>
      <c r="AS1" s="75"/>
      <c r="AT1" s="76"/>
      <c r="AU1" s="77" t="s">
        <v>94</v>
      </c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9" t="s">
        <v>4</v>
      </c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1"/>
    </row>
    <row r="2" spans="1:90" s="15" customFormat="1" ht="90" x14ac:dyDescent="0.25">
      <c r="A2" s="5" t="s">
        <v>5</v>
      </c>
      <c r="B2" s="6" t="s">
        <v>6</v>
      </c>
      <c r="C2" s="6" t="s">
        <v>7</v>
      </c>
      <c r="D2" s="6" t="s">
        <v>95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98</v>
      </c>
      <c r="M2" s="7" t="s">
        <v>15</v>
      </c>
      <c r="N2" s="8" t="s">
        <v>134</v>
      </c>
      <c r="O2" s="8" t="s">
        <v>16</v>
      </c>
      <c r="P2" s="8" t="s">
        <v>102</v>
      </c>
      <c r="Q2" s="8" t="s">
        <v>100</v>
      </c>
      <c r="R2" s="8" t="s">
        <v>17</v>
      </c>
      <c r="S2" s="8" t="s">
        <v>103</v>
      </c>
      <c r="T2" s="8" t="s">
        <v>8</v>
      </c>
      <c r="U2" s="8" t="s">
        <v>12</v>
      </c>
      <c r="V2" s="8" t="s">
        <v>18</v>
      </c>
      <c r="W2" s="8" t="s">
        <v>19</v>
      </c>
      <c r="X2" s="8" t="s">
        <v>99</v>
      </c>
      <c r="Y2" s="8" t="s">
        <v>113</v>
      </c>
      <c r="Z2" s="48" t="s">
        <v>114</v>
      </c>
      <c r="AA2" s="48" t="s">
        <v>115</v>
      </c>
      <c r="AB2" s="48" t="s">
        <v>116</v>
      </c>
      <c r="AC2" s="48" t="s">
        <v>117</v>
      </c>
      <c r="AD2" s="48" t="s">
        <v>118</v>
      </c>
      <c r="AE2" s="48" t="s">
        <v>119</v>
      </c>
      <c r="AF2" s="48" t="s">
        <v>120</v>
      </c>
      <c r="AG2" s="48" t="s">
        <v>121</v>
      </c>
      <c r="AH2" s="48" t="s">
        <v>122</v>
      </c>
      <c r="AI2" s="48" t="s">
        <v>123</v>
      </c>
      <c r="AJ2" s="9" t="s">
        <v>20</v>
      </c>
      <c r="AK2" s="10" t="s">
        <v>21</v>
      </c>
      <c r="AL2" s="10" t="s">
        <v>22</v>
      </c>
      <c r="AM2" s="10" t="s">
        <v>23</v>
      </c>
      <c r="AN2" s="10" t="s">
        <v>24</v>
      </c>
      <c r="AO2" s="10" t="s">
        <v>25</v>
      </c>
      <c r="AP2" s="10" t="s">
        <v>26</v>
      </c>
      <c r="AQ2" s="10" t="s">
        <v>27</v>
      </c>
      <c r="AR2" s="10" t="s">
        <v>28</v>
      </c>
      <c r="AS2" s="10" t="s">
        <v>29</v>
      </c>
      <c r="AT2" s="10" t="s">
        <v>30</v>
      </c>
      <c r="AU2" s="11" t="s">
        <v>31</v>
      </c>
      <c r="AV2" s="11" t="s">
        <v>32</v>
      </c>
      <c r="AW2" s="11" t="s">
        <v>33</v>
      </c>
      <c r="AX2" s="11" t="s">
        <v>34</v>
      </c>
      <c r="AY2" s="11" t="s">
        <v>35</v>
      </c>
      <c r="AZ2" s="11" t="s">
        <v>36</v>
      </c>
      <c r="BA2" s="11" t="s">
        <v>37</v>
      </c>
      <c r="BB2" s="11" t="s">
        <v>38</v>
      </c>
      <c r="BC2" s="11" t="s">
        <v>39</v>
      </c>
      <c r="BD2" s="11" t="s">
        <v>40</v>
      </c>
      <c r="BE2" s="11" t="s">
        <v>41</v>
      </c>
      <c r="BF2" s="12" t="s">
        <v>91</v>
      </c>
      <c r="BG2" s="13">
        <v>2020</v>
      </c>
      <c r="BH2" s="13">
        <v>2021</v>
      </c>
      <c r="BI2" s="13">
        <v>2022</v>
      </c>
      <c r="BJ2" s="13">
        <v>2023</v>
      </c>
      <c r="BK2" s="13">
        <v>2024</v>
      </c>
      <c r="BL2" s="13">
        <v>2025</v>
      </c>
      <c r="BM2" s="13">
        <v>2026</v>
      </c>
      <c r="BN2" s="13">
        <v>2027</v>
      </c>
      <c r="BO2" s="13">
        <v>2028</v>
      </c>
      <c r="BP2" s="13">
        <v>2029</v>
      </c>
      <c r="BQ2" s="14" t="s">
        <v>93</v>
      </c>
      <c r="BR2" s="14" t="s">
        <v>97</v>
      </c>
    </row>
    <row r="3" spans="1:90" x14ac:dyDescent="0.25">
      <c r="A3" s="16" t="s">
        <v>42</v>
      </c>
      <c r="B3" s="17">
        <v>2264.0354115</v>
      </c>
      <c r="C3" s="17">
        <v>876.68376069999999</v>
      </c>
      <c r="D3" s="17">
        <v>0</v>
      </c>
      <c r="E3" s="17">
        <v>0</v>
      </c>
      <c r="F3" s="17">
        <v>46045176</v>
      </c>
      <c r="G3" s="17">
        <v>53492095.964400001</v>
      </c>
      <c r="H3" s="17">
        <v>0</v>
      </c>
      <c r="I3" s="17">
        <v>0</v>
      </c>
      <c r="J3" s="17">
        <v>10333.1</v>
      </c>
      <c r="K3" s="17">
        <v>0</v>
      </c>
      <c r="L3" s="17">
        <f>((B3*F3)+(C3*G3)+(D3*H3)+E3)/2000</f>
        <v>75571780.425272703</v>
      </c>
      <c r="M3" s="18">
        <f>B3*0.94</f>
        <v>2128.1932868099998</v>
      </c>
      <c r="N3" s="19"/>
      <c r="O3" s="19">
        <f t="shared" ref="O3:O13" si="0">MAX(F3-((R3-G3)*(F3/(F3+H3))), 0)</f>
        <v>36001106.6844</v>
      </c>
      <c r="P3" s="19">
        <f t="shared" ref="P3:P11" si="1">IF(N3&gt;0,MAX(N3,O3),O3)</f>
        <v>36001106.6844</v>
      </c>
      <c r="Q3" s="19">
        <f t="shared" ref="Q3:Q13" si="2">MAX(H3-((R3-G3)*(H3/(H3+F3))),0)</f>
        <v>0</v>
      </c>
      <c r="R3" s="19">
        <f t="shared" ref="R3:R34" si="3">MIN(((J3*8784*0.7)+(0.15*K3*8784)), SUM(F3:H3))</f>
        <v>63536165.280000001</v>
      </c>
      <c r="S3" s="19">
        <f t="shared" ref="S3:S51" si="4">IF(N3&gt;0,R3-(N3-O3),R3)</f>
        <v>63536165.280000001</v>
      </c>
      <c r="T3" s="19">
        <f t="shared" ref="T3:T18" si="5">0.55*8784*C3*K3+E3</f>
        <v>0</v>
      </c>
      <c r="U3" s="19">
        <f t="shared" ref="U3:U25" si="6">K3*8784*0.55+I3</f>
        <v>0</v>
      </c>
      <c r="V3" s="20">
        <f t="shared" ref="V3:V12" si="7">G3/(8784*J3)</f>
        <v>0.5893409998866711</v>
      </c>
      <c r="W3" s="20">
        <f t="shared" ref="W3:W12" si="8">(R3-(0.15*8784*K3))/(8784*J3)</f>
        <v>0.7</v>
      </c>
      <c r="X3" s="39">
        <f>((M3*P3)+(C3*S3)+(D3*Q3)+T3)/2000</f>
        <v>66159218.940798931</v>
      </c>
      <c r="Y3" s="39">
        <f t="shared" ref="Y3:Y34" si="9">B3*F3+D3*H3+C3*G3</f>
        <v>151143560850.54541</v>
      </c>
      <c r="Z3" s="50">
        <f t="shared" ref="Z3:AH12" si="10">(Z$55*((Z$55*$B3)+(Z$56*$M3))*$F3)+(Z$56*((Z$55*$B3)+(Z$56*$M3))*$P3)+(Z$55*$D3*$H3)+(Z$56*$D3*$Q3)+(Z$55*$C3*$G3)+(Z$56*$C3*$S3)</f>
        <v>149138251859.17783</v>
      </c>
      <c r="AA3" s="50">
        <f t="shared" si="10"/>
        <v>147160231022.13757</v>
      </c>
      <c r="AB3" s="50">
        <f t="shared" si="10"/>
        <v>145209498339.42453</v>
      </c>
      <c r="AC3" s="50">
        <f t="shared" si="10"/>
        <v>143286053811.03885</v>
      </c>
      <c r="AD3" s="50">
        <f t="shared" si="10"/>
        <v>141389897436.98047</v>
      </c>
      <c r="AE3" s="50">
        <f t="shared" si="10"/>
        <v>139521029217.24936</v>
      </c>
      <c r="AF3" s="50">
        <f t="shared" si="10"/>
        <v>137679449151.84552</v>
      </c>
      <c r="AG3" s="50">
        <f t="shared" si="10"/>
        <v>135865157240.76901</v>
      </c>
      <c r="AH3" s="50">
        <f t="shared" si="10"/>
        <v>134078153484.01981</v>
      </c>
      <c r="AI3" s="50">
        <f>($M3*$P3)+($D3*$Q3)+($C3*$S3)</f>
        <v>132318437881.59785</v>
      </c>
      <c r="AJ3" s="21">
        <v>2329528.2830145163</v>
      </c>
      <c r="AK3" s="22">
        <v>4596882.7422880698</v>
      </c>
      <c r="AL3" s="22">
        <v>5214380.8872008417</v>
      </c>
      <c r="AM3" s="22">
        <v>5914827.408295366</v>
      </c>
      <c r="AN3" s="22">
        <v>6709364.7408451298</v>
      </c>
      <c r="AO3" s="22">
        <v>7610632.0807540147</v>
      </c>
      <c r="AP3" s="22">
        <v>8632966.4440490995</v>
      </c>
      <c r="AQ3" s="22">
        <v>9792630.7346464135</v>
      </c>
      <c r="AR3" s="22">
        <v>11108072.448404405</v>
      </c>
      <c r="AS3" s="22">
        <v>12600217.128830224</v>
      </c>
      <c r="AT3" s="22">
        <v>14292801.242619921</v>
      </c>
      <c r="AU3" s="23">
        <v>1.3565448857668829E-2</v>
      </c>
      <c r="AV3" s="23">
        <v>2.1110249168110995E-2</v>
      </c>
      <c r="AW3" s="23">
        <v>3.0020743411710758E-2</v>
      </c>
      <c r="AX3" s="23">
        <v>4.0142900821594239E-2</v>
      </c>
      <c r="AY3" s="23">
        <v>5.1321765299617413E-2</v>
      </c>
      <c r="AZ3" s="23">
        <v>6.1878068330440204E-2</v>
      </c>
      <c r="BA3" s="23">
        <v>7.1467168062364167E-2</v>
      </c>
      <c r="BB3" s="23">
        <v>8.0128552787421717E-2</v>
      </c>
      <c r="BC3" s="23">
        <v>8.7899819948471861E-2</v>
      </c>
      <c r="BD3" s="23">
        <v>9.4816763133538096E-2</v>
      </c>
      <c r="BE3" s="23">
        <v>1.5062729353312405</v>
      </c>
      <c r="BF3" s="24">
        <v>92654857.354800001</v>
      </c>
      <c r="BG3" s="25">
        <f t="shared" ref="BG3:BG34" si="11">(Z3+$T3)/($O3+$Q3+$R3+$U3+$AJ3+AK3+(MIN(AU3*$BF3,$BF3*$BE3*AU3)))</f>
        <v>1384.4916279961635</v>
      </c>
      <c r="BH3" s="25">
        <f t="shared" ref="BH3:BH34" si="12">(AA3+$T3)/($O3+$Q3+$R3+$U3+$AJ3+AL3+(MIN(AV3*$BF3,$BF3*$BE3*AV3)))</f>
        <v>1349.6338942322477</v>
      </c>
      <c r="BI3" s="25">
        <f t="shared" ref="BI3:BI34" si="13">(AB3+$T3)/($O3+$Q3+$R3+$U3+$AJ3+AM3+(MIN(AW3*$BF3,$BF3*$BE3*AW3)))</f>
        <v>1313.3619906174249</v>
      </c>
      <c r="BJ3" s="25">
        <f t="shared" ref="BJ3:BJ34" si="14">(AC3+$T3)/($O3+$Q3+$R3+$U3+$AJ3+AN3+(MIN(AX3*$BF3,$BF3*$BE3*AX3)))</f>
        <v>1275.9721141855612</v>
      </c>
      <c r="BK3" s="25">
        <f t="shared" ref="BK3:BK34" si="15">(AD3+$T3)/($O3+$Q3+$R3+$U3+$AJ3+AO3+(MIN(AY3*$BF3,$BF3*$BE3*AY3)))</f>
        <v>1237.7363730004797</v>
      </c>
      <c r="BL3" s="25">
        <f t="shared" ref="BL3:BL34" si="16">(AE3+$T3)/($O3+$Q3+$R3+$U3+$AJ3+AP3+(MIN(AZ3*$BF3,$BF3*$BE3*AZ3)))</f>
        <v>1200.3557066326671</v>
      </c>
      <c r="BM3" s="25">
        <f t="shared" ref="BM3:BM34" si="17">(AF3+$T3)/($O3+$Q3+$R3+$U3+$AJ3+AQ3+(MIN(BA3*$BF3,$BF3*$BE3*BA3)))</f>
        <v>1164.0010083032362</v>
      </c>
      <c r="BN3" s="25">
        <f t="shared" ref="BN3:BN34" si="18">(AG3+$T3)/($O3+$Q3+$R3+$U3+$AJ3+AR3+(MIN(BB3*$BF3,$BF3*$BE3*BB3)))</f>
        <v>1128.455907277468</v>
      </c>
      <c r="BO3" s="25">
        <f t="shared" ref="BO3:BO34" si="19">(AH3+$T3)/($O3+$Q3+$R3+$U3+$AJ3+AS3+(MIN(BC3*$BF3,$BF3*$BE3*BC3)))</f>
        <v>1093.5214370073836</v>
      </c>
      <c r="BP3" s="25">
        <f t="shared" ref="BP3:BP34" si="20">(AI3+$T3)/($O3+$Q3+$R3+$U3+$AJ3+AT3+(MIN(BD3*$BF3,$BF3*$BE3*BD3)))</f>
        <v>1059.0148661971609</v>
      </c>
      <c r="BQ3" s="26">
        <f>AVERAGE(BG3:BP3)</f>
        <v>1220.6544925449793</v>
      </c>
      <c r="BR3" s="26">
        <f>BP3</f>
        <v>1059.0148661971609</v>
      </c>
      <c r="BS3" s="28"/>
      <c r="BT3" s="28"/>
      <c r="BU3" s="28"/>
      <c r="BV3" s="28"/>
      <c r="BW3" s="28"/>
      <c r="BX3" s="28"/>
      <c r="BY3" s="28"/>
      <c r="BZ3" s="28"/>
      <c r="CA3" s="28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x14ac:dyDescent="0.25">
      <c r="A4" s="16" t="s">
        <v>43</v>
      </c>
      <c r="B4" s="17">
        <v>2851.8639784000002</v>
      </c>
      <c r="C4" s="17">
        <v>1149.0343319000001</v>
      </c>
      <c r="D4" s="17">
        <v>0</v>
      </c>
      <c r="E4" s="17">
        <v>1179006933.8139415</v>
      </c>
      <c r="F4" s="17">
        <v>215407</v>
      </c>
      <c r="G4" s="17">
        <v>2204942.0011</v>
      </c>
      <c r="H4" s="17">
        <v>0</v>
      </c>
      <c r="I4" s="17">
        <v>741852.83059999999</v>
      </c>
      <c r="J4" s="17">
        <v>589</v>
      </c>
      <c r="K4" s="17">
        <v>0</v>
      </c>
      <c r="L4" s="17">
        <f t="shared" ref="L4:L51" si="21">((B4*F4)+(C4*G4)+(D4*H4)+E4)/2000</f>
        <v>2163436.2284606691</v>
      </c>
      <c r="M4" s="18">
        <f t="shared" ref="M4:M51" si="22">B4*0.94</f>
        <v>2680.7521396960001</v>
      </c>
      <c r="N4" s="19"/>
      <c r="O4" s="19">
        <f t="shared" si="0"/>
        <v>0</v>
      </c>
      <c r="P4" s="19">
        <f t="shared" si="1"/>
        <v>0</v>
      </c>
      <c r="Q4" s="19">
        <f t="shared" si="2"/>
        <v>0</v>
      </c>
      <c r="R4" s="19">
        <f t="shared" si="3"/>
        <v>2420349.0011</v>
      </c>
      <c r="S4" s="19">
        <f t="shared" si="4"/>
        <v>2420349.0011</v>
      </c>
      <c r="T4" s="19">
        <f t="shared" si="5"/>
        <v>1179006933.8139415</v>
      </c>
      <c r="U4" s="19">
        <f t="shared" si="6"/>
        <v>741852.83059999999</v>
      </c>
      <c r="V4" s="20">
        <f t="shared" si="7"/>
        <v>0.42617654902338253</v>
      </c>
      <c r="W4" s="20">
        <f t="shared" si="8"/>
        <v>0.46781093752416031</v>
      </c>
      <c r="X4" s="39">
        <f t="shared" ref="X4:X51" si="23">((M4*P4)+(C4*S4)+(D4*Q4)+T4)/2000</f>
        <v>1980035.5156288561</v>
      </c>
      <c r="Y4" s="39">
        <f t="shared" si="9"/>
        <v>3147865523.1073966</v>
      </c>
      <c r="Z4" s="50">
        <f t="shared" si="10"/>
        <v>3107868098.6354599</v>
      </c>
      <c r="AA4" s="50">
        <f t="shared" si="10"/>
        <v>3068607847.9203176</v>
      </c>
      <c r="AB4" s="50">
        <f t="shared" si="10"/>
        <v>3030084770.9619694</v>
      </c>
      <c r="AC4" s="50">
        <f t="shared" si="10"/>
        <v>2992298867.7604156</v>
      </c>
      <c r="AD4" s="50">
        <f t="shared" si="10"/>
        <v>2955250138.3156557</v>
      </c>
      <c r="AE4" s="50">
        <f t="shared" si="10"/>
        <v>2918938582.6276903</v>
      </c>
      <c r="AF4" s="50">
        <f t="shared" si="10"/>
        <v>2883364200.6965189</v>
      </c>
      <c r="AG4" s="50">
        <f t="shared" si="10"/>
        <v>2848526992.5221424</v>
      </c>
      <c r="AH4" s="50">
        <f t="shared" si="10"/>
        <v>2814426958.1045599</v>
      </c>
      <c r="AI4" s="50">
        <f>($M4*$P4)+($D4*$Q4)+($C4*$S4)</f>
        <v>2781064097.4437709</v>
      </c>
      <c r="AJ4" s="21"/>
      <c r="AK4" s="22">
        <v>61595</v>
      </c>
      <c r="AL4" s="22">
        <v>68633</v>
      </c>
      <c r="AM4" s="22">
        <v>76475</v>
      </c>
      <c r="AN4" s="22">
        <v>85213</v>
      </c>
      <c r="AO4" s="22">
        <v>94950</v>
      </c>
      <c r="AP4" s="22">
        <v>105799</v>
      </c>
      <c r="AQ4" s="22">
        <v>117887</v>
      </c>
      <c r="AR4" s="22">
        <v>131357</v>
      </c>
      <c r="AS4" s="22">
        <v>146365</v>
      </c>
      <c r="AT4" s="22">
        <v>163089</v>
      </c>
      <c r="AU4" s="23">
        <v>1.2212421844644984E-2</v>
      </c>
      <c r="AV4" s="23">
        <v>1.9521570512016733E-2</v>
      </c>
      <c r="AW4" s="23">
        <v>2.8244504204679194E-2</v>
      </c>
      <c r="AX4" s="23">
        <v>3.8228870530589272E-2</v>
      </c>
      <c r="AY4" s="23">
        <v>4.9320367399744186E-2</v>
      </c>
      <c r="AZ4" s="23">
        <v>6.0204737187786357E-2</v>
      </c>
      <c r="BA4" s="23">
        <v>7.0126534583745154E-2</v>
      </c>
      <c r="BB4" s="23">
        <v>7.9121468770809833E-2</v>
      </c>
      <c r="BC4" s="23">
        <v>8.7223586883008228E-2</v>
      </c>
      <c r="BD4" s="23">
        <v>9.4465345874631207E-2</v>
      </c>
      <c r="BE4" s="23">
        <v>0.95575594451088541</v>
      </c>
      <c r="BF4" s="24">
        <v>6898283.4660999998</v>
      </c>
      <c r="BG4" s="25">
        <f t="shared" si="11"/>
        <v>1297.3569424636721</v>
      </c>
      <c r="BH4" s="25">
        <f t="shared" si="12"/>
        <v>1264.3434010436536</v>
      </c>
      <c r="BI4" s="25">
        <f t="shared" si="13"/>
        <v>1228.9695687980284</v>
      </c>
      <c r="BJ4" s="25">
        <f t="shared" si="14"/>
        <v>1191.9853395711266</v>
      </c>
      <c r="BK4" s="25">
        <f t="shared" si="15"/>
        <v>1154.0709954846911</v>
      </c>
      <c r="BL4" s="25">
        <f t="shared" si="16"/>
        <v>1118.1495134282377</v>
      </c>
      <c r="BM4" s="25">
        <f t="shared" si="17"/>
        <v>1085.4877861910029</v>
      </c>
      <c r="BN4" s="25">
        <f t="shared" si="18"/>
        <v>1055.651231732118</v>
      </c>
      <c r="BO4" s="25">
        <f t="shared" si="19"/>
        <v>1028.2712647199037</v>
      </c>
      <c r="BP4" s="25">
        <f t="shared" si="20"/>
        <v>1003.0300713079674</v>
      </c>
      <c r="BQ4" s="26">
        <f t="shared" ref="BQ4:BQ51" si="24">AVERAGE(BG4:BP4)</f>
        <v>1142.7316114740402</v>
      </c>
      <c r="BR4" s="26">
        <f t="shared" ref="BR4:BR51" si="25">BP4</f>
        <v>1003.0300713079674</v>
      </c>
      <c r="BS4" s="28"/>
      <c r="BT4" s="28"/>
      <c r="BU4" s="28"/>
      <c r="BV4" s="28"/>
      <c r="BW4" s="28"/>
      <c r="BX4" s="28"/>
      <c r="BY4" s="28"/>
      <c r="BZ4" s="28"/>
      <c r="CA4" s="28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90" x14ac:dyDescent="0.25">
      <c r="A5" s="16" t="s">
        <v>44</v>
      </c>
      <c r="B5" s="17">
        <v>2268.1042771000002</v>
      </c>
      <c r="C5" s="17">
        <v>899.86091399999998</v>
      </c>
      <c r="D5" s="17">
        <v>1562.9144492</v>
      </c>
      <c r="E5" s="17">
        <v>17227768.092891555</v>
      </c>
      <c r="F5" s="17">
        <v>24335930</v>
      </c>
      <c r="G5" s="17">
        <v>26782325.404100001</v>
      </c>
      <c r="H5" s="17">
        <v>1033871.4028</v>
      </c>
      <c r="I5" s="17">
        <v>19361.3842611</v>
      </c>
      <c r="J5" s="17">
        <v>11201.5</v>
      </c>
      <c r="K5" s="17">
        <v>0</v>
      </c>
      <c r="L5" s="17">
        <f t="shared" si="21"/>
        <v>40464937.529764377</v>
      </c>
      <c r="M5" s="18">
        <f t="shared" si="22"/>
        <v>2132.018020474</v>
      </c>
      <c r="N5" s="19">
        <v>13736566</v>
      </c>
      <c r="O5" s="19">
        <f t="shared" si="0"/>
        <v>0</v>
      </c>
      <c r="P5" s="19">
        <f t="shared" si="1"/>
        <v>13736566</v>
      </c>
      <c r="Q5" s="19">
        <f t="shared" si="2"/>
        <v>0</v>
      </c>
      <c r="R5" s="19">
        <f t="shared" si="3"/>
        <v>52152126.806900002</v>
      </c>
      <c r="S5" s="19">
        <f>IF(N5&gt;0,R5-(N5-O5),R5)</f>
        <v>38415560.806900002</v>
      </c>
      <c r="T5" s="19">
        <f t="shared" si="5"/>
        <v>17227768.092891555</v>
      </c>
      <c r="U5" s="19">
        <f t="shared" si="6"/>
        <v>19361.3842611</v>
      </c>
      <c r="V5" s="20">
        <f t="shared" si="7"/>
        <v>0.27219476733108133</v>
      </c>
      <c r="W5" s="20">
        <f t="shared" si="8"/>
        <v>0.53003373709484003</v>
      </c>
      <c r="X5" s="39">
        <f t="shared" si="23"/>
        <v>31936247.839521475</v>
      </c>
      <c r="Y5" s="39">
        <f t="shared" si="9"/>
        <v>80912647291.435852</v>
      </c>
      <c r="Z5" s="50">
        <f t="shared" si="10"/>
        <v>79077090854.143402</v>
      </c>
      <c r="AA5" s="50">
        <f t="shared" si="10"/>
        <v>77270382972.238464</v>
      </c>
      <c r="AB5" s="50">
        <f t="shared" si="10"/>
        <v>75492523645.721069</v>
      </c>
      <c r="AC5" s="50">
        <f t="shared" si="10"/>
        <v>73743512874.591202</v>
      </c>
      <c r="AD5" s="50">
        <f t="shared" si="10"/>
        <v>72023350658.848862</v>
      </c>
      <c r="AE5" s="50">
        <f t="shared" si="10"/>
        <v>70332036998.494049</v>
      </c>
      <c r="AF5" s="50">
        <f t="shared" si="10"/>
        <v>68669571893.526749</v>
      </c>
      <c r="AG5" s="50">
        <f t="shared" si="10"/>
        <v>67035955343.947006</v>
      </c>
      <c r="AH5" s="50">
        <f t="shared" si="10"/>
        <v>65431187349.754761</v>
      </c>
      <c r="AI5" s="50">
        <f>($M5*$P5)+($D5*$Q5)+($C5*$S5)</f>
        <v>63855267910.950066</v>
      </c>
      <c r="AJ5" s="21">
        <v>1818486.110605574</v>
      </c>
      <c r="AK5" s="22">
        <v>2150929.7962148427</v>
      </c>
      <c r="AL5" s="22">
        <v>2282026.0444199638</v>
      </c>
      <c r="AM5" s="22">
        <v>2421112.4308079784</v>
      </c>
      <c r="AN5" s="22">
        <v>2568675.943443425</v>
      </c>
      <c r="AO5" s="22">
        <v>2725233.2516516135</v>
      </c>
      <c r="AP5" s="22">
        <v>2891332.5150511358</v>
      </c>
      <c r="AQ5" s="22">
        <v>3067555.3028444485</v>
      </c>
      <c r="AR5" s="22">
        <v>3254518.6300866101</v>
      </c>
      <c r="AS5" s="22">
        <v>3452877.1180618308</v>
      </c>
      <c r="AT5" s="22">
        <v>3663325.286332035</v>
      </c>
      <c r="AU5" s="23">
        <v>5.2367999867446578E-2</v>
      </c>
      <c r="AV5" s="23">
        <v>6.2772281450957992E-2</v>
      </c>
      <c r="AW5" s="23">
        <v>7.2197706945918413E-2</v>
      </c>
      <c r="AX5" s="23">
        <v>8.0688243125984341E-2</v>
      </c>
      <c r="AY5" s="23">
        <v>8.828567033371125E-2</v>
      </c>
      <c r="AZ5" s="23">
        <v>9.5029689261253603E-2</v>
      </c>
      <c r="BA5" s="23">
        <v>0.10095802249991032</v>
      </c>
      <c r="BB5" s="23">
        <v>0.10610651111465083</v>
      </c>
      <c r="BC5" s="23">
        <v>0.11050920648721524</v>
      </c>
      <c r="BD5" s="23">
        <v>0.11419845765945275</v>
      </c>
      <c r="BE5" s="23">
        <v>1.4251222105415922</v>
      </c>
      <c r="BF5" s="24">
        <v>80700600.059299991</v>
      </c>
      <c r="BG5" s="25">
        <f t="shared" si="11"/>
        <v>1310.2237189055288</v>
      </c>
      <c r="BH5" s="25">
        <f t="shared" si="12"/>
        <v>1260.0331234963189</v>
      </c>
      <c r="BI5" s="25">
        <f t="shared" si="13"/>
        <v>1213.2519719669799</v>
      </c>
      <c r="BJ5" s="25">
        <f t="shared" si="14"/>
        <v>1169.5015078311553</v>
      </c>
      <c r="BK5" s="25">
        <f t="shared" si="15"/>
        <v>1128.4566937977336</v>
      </c>
      <c r="BL5" s="25">
        <f t="shared" si="16"/>
        <v>1089.8370513793463</v>
      </c>
      <c r="BM5" s="25">
        <f t="shared" si="17"/>
        <v>1053.3993138792573</v>
      </c>
      <c r="BN5" s="25">
        <f t="shared" si="18"/>
        <v>1018.9314875047362</v>
      </c>
      <c r="BO5" s="25">
        <f t="shared" si="19"/>
        <v>986.24801569456577</v>
      </c>
      <c r="BP5" s="25">
        <f t="shared" si="20"/>
        <v>955.18581498113178</v>
      </c>
      <c r="BQ5" s="26">
        <f t="shared" si="24"/>
        <v>1118.5068699436756</v>
      </c>
      <c r="BR5" s="26">
        <f t="shared" si="25"/>
        <v>955.18581498113178</v>
      </c>
      <c r="BS5" s="28"/>
      <c r="BT5" s="28"/>
      <c r="BU5" s="28"/>
      <c r="BV5" s="28"/>
      <c r="BW5" s="28"/>
      <c r="BX5" s="28"/>
      <c r="BY5" s="28"/>
      <c r="BZ5" s="28"/>
      <c r="CA5" s="28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x14ac:dyDescent="0.25">
      <c r="A6" s="16" t="s">
        <v>45</v>
      </c>
      <c r="B6" s="17">
        <v>2276.1671658999999</v>
      </c>
      <c r="C6" s="17">
        <v>827.20611759999997</v>
      </c>
      <c r="D6" s="17">
        <v>1446.3626015</v>
      </c>
      <c r="E6" s="17">
        <v>789080955.25707102</v>
      </c>
      <c r="F6" s="17">
        <v>28378831</v>
      </c>
      <c r="G6" s="17">
        <v>15651184.9989</v>
      </c>
      <c r="H6" s="17">
        <v>860469.77339999995</v>
      </c>
      <c r="I6" s="17">
        <v>1310917.1879999998</v>
      </c>
      <c r="J6" s="17">
        <v>5588.4</v>
      </c>
      <c r="K6" s="17">
        <v>0</v>
      </c>
      <c r="L6" s="17">
        <f t="shared" si="21"/>
        <v>39787675.781414248</v>
      </c>
      <c r="M6" s="18">
        <f t="shared" si="22"/>
        <v>2139.597135946</v>
      </c>
      <c r="N6" s="19"/>
      <c r="O6" s="19">
        <f t="shared" si="0"/>
        <v>10218692.588789813</v>
      </c>
      <c r="P6" s="19">
        <f t="shared" si="1"/>
        <v>10218692.588789813</v>
      </c>
      <c r="Q6" s="19">
        <f t="shared" si="2"/>
        <v>309839.26351019286</v>
      </c>
      <c r="R6" s="19">
        <f t="shared" si="3"/>
        <v>34361953.919999994</v>
      </c>
      <c r="S6" s="19">
        <f t="shared" si="4"/>
        <v>34361953.919999994</v>
      </c>
      <c r="T6" s="19">
        <f t="shared" si="5"/>
        <v>789080955.25707102</v>
      </c>
      <c r="U6" s="19">
        <f t="shared" si="6"/>
        <v>1310917.1879999998</v>
      </c>
      <c r="V6" s="20">
        <f t="shared" si="7"/>
        <v>0.31883604537555943</v>
      </c>
      <c r="W6" s="20">
        <f t="shared" si="8"/>
        <v>0.7</v>
      </c>
      <c r="X6" s="39">
        <f t="shared" si="23"/>
        <v>25762762.384937555</v>
      </c>
      <c r="Y6" s="39">
        <f t="shared" si="9"/>
        <v>78786270607.571426</v>
      </c>
      <c r="Z6" s="50">
        <f t="shared" si="10"/>
        <v>75758076170.065186</v>
      </c>
      <c r="AA6" s="50">
        <f t="shared" si="10"/>
        <v>72779484345.49472</v>
      </c>
      <c r="AB6" s="50">
        <f t="shared" si="10"/>
        <v>69850495133.859985</v>
      </c>
      <c r="AC6" s="50">
        <f t="shared" si="10"/>
        <v>66971108535.161011</v>
      </c>
      <c r="AD6" s="50">
        <f t="shared" si="10"/>
        <v>64141324549.397804</v>
      </c>
      <c r="AE6" s="50">
        <f t="shared" si="10"/>
        <v>61361143176.570328</v>
      </c>
      <c r="AF6" s="50">
        <f t="shared" si="10"/>
        <v>58630564416.678627</v>
      </c>
      <c r="AG6" s="50">
        <f t="shared" si="10"/>
        <v>55949588269.722687</v>
      </c>
      <c r="AH6" s="50">
        <f t="shared" si="10"/>
        <v>53318214735.702484</v>
      </c>
      <c r="AI6" s="50">
        <f>($M6*$P6)+($D6*$Q6)+($C6*$S6)</f>
        <v>50736443814.618042</v>
      </c>
      <c r="AJ6" s="21">
        <v>842037.12970128574</v>
      </c>
      <c r="AK6" s="22">
        <v>2288229.0213397061</v>
      </c>
      <c r="AL6" s="22">
        <v>2479266.0746687674</v>
      </c>
      <c r="AM6" s="22">
        <v>2686252.2115048999</v>
      </c>
      <c r="AN6" s="22">
        <v>2910518.9707317012</v>
      </c>
      <c r="AO6" s="22">
        <v>3153509.0572316013</v>
      </c>
      <c r="AP6" s="22">
        <v>3416785.6227859175</v>
      </c>
      <c r="AQ6" s="22">
        <v>3702042.3218080997</v>
      </c>
      <c r="AR6" s="22">
        <v>4011114.2065985613</v>
      </c>
      <c r="AS6" s="22">
        <v>4345989.5322101079</v>
      </c>
      <c r="AT6" s="22">
        <v>4708822.5468645049</v>
      </c>
      <c r="AU6" s="23">
        <v>1.5237756645043206E-2</v>
      </c>
      <c r="AV6" s="23">
        <v>2.3140612618675508E-2</v>
      </c>
      <c r="AW6" s="23">
        <v>3.238611909352046E-2</v>
      </c>
      <c r="AX6" s="23">
        <v>4.2820567914841019E-2</v>
      </c>
      <c r="AY6" s="23">
        <v>5.4211349179579094E-2</v>
      </c>
      <c r="AZ6" s="23">
        <v>6.4613667196547847E-2</v>
      </c>
      <c r="BA6" s="23">
        <v>7.4065695082287608E-2</v>
      </c>
      <c r="BB6" s="23">
        <v>8.2603816043337261E-2</v>
      </c>
      <c r="BC6" s="23">
        <v>9.026270259875846E-2</v>
      </c>
      <c r="BD6" s="23">
        <v>9.7075392238470892E-2</v>
      </c>
      <c r="BE6" s="23">
        <v>1.1398795462238362</v>
      </c>
      <c r="BF6" s="24">
        <v>50378720.481699996</v>
      </c>
      <c r="BG6" s="25">
        <f t="shared" si="11"/>
        <v>1527.9078681429212</v>
      </c>
      <c r="BH6" s="25">
        <f t="shared" si="12"/>
        <v>1451.3857068472912</v>
      </c>
      <c r="BI6" s="25">
        <f t="shared" si="13"/>
        <v>1375.3473185145519</v>
      </c>
      <c r="BJ6" s="25">
        <f t="shared" si="14"/>
        <v>1300.2998138925414</v>
      </c>
      <c r="BK6" s="25">
        <f t="shared" si="15"/>
        <v>1226.7674419278799</v>
      </c>
      <c r="BL6" s="25">
        <f t="shared" si="16"/>
        <v>1157.0284824225375</v>
      </c>
      <c r="BM6" s="25">
        <f t="shared" si="17"/>
        <v>1090.7326868506304</v>
      </c>
      <c r="BN6" s="25">
        <f t="shared" si="18"/>
        <v>1027.5760571841952</v>
      </c>
      <c r="BO6" s="25">
        <f t="shared" si="19"/>
        <v>967.29424885645153</v>
      </c>
      <c r="BP6" s="25">
        <f t="shared" si="20"/>
        <v>909.65714587854814</v>
      </c>
      <c r="BQ6" s="26">
        <f t="shared" si="24"/>
        <v>1203.3996770517547</v>
      </c>
      <c r="BR6" s="26">
        <f t="shared" si="25"/>
        <v>909.65714587854814</v>
      </c>
      <c r="BS6" s="28"/>
      <c r="BT6" s="28"/>
      <c r="BU6" s="28"/>
      <c r="BV6" s="28"/>
      <c r="BW6" s="28"/>
      <c r="BX6" s="28"/>
      <c r="BY6" s="28"/>
      <c r="BZ6" s="28"/>
      <c r="CA6" s="28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x14ac:dyDescent="0.25">
      <c r="A7" s="16" t="s">
        <v>46</v>
      </c>
      <c r="B7" s="17">
        <v>2184.3824657999999</v>
      </c>
      <c r="C7" s="17">
        <v>866.62532759999999</v>
      </c>
      <c r="D7" s="17">
        <v>1405.0881457</v>
      </c>
      <c r="E7" s="17">
        <v>9203690697.6602497</v>
      </c>
      <c r="F7" s="17">
        <v>933157</v>
      </c>
      <c r="G7" s="17">
        <v>81298989.272799999</v>
      </c>
      <c r="H7" s="17">
        <v>10403921</v>
      </c>
      <c r="I7" s="17">
        <v>14405899.252831599</v>
      </c>
      <c r="J7" s="17">
        <v>20765.3</v>
      </c>
      <c r="K7" s="17">
        <v>1855.2</v>
      </c>
      <c r="L7" s="17">
        <f t="shared" si="21"/>
        <v>48158125.882143632</v>
      </c>
      <c r="M7" s="18">
        <f t="shared" si="22"/>
        <v>2053.3195178519995</v>
      </c>
      <c r="N7" s="19">
        <v>555436</v>
      </c>
      <c r="O7" s="19">
        <f t="shared" si="0"/>
        <v>0</v>
      </c>
      <c r="P7" s="19">
        <f t="shared" si="1"/>
        <v>555436</v>
      </c>
      <c r="Q7" s="19">
        <f t="shared" si="2"/>
        <v>0</v>
      </c>
      <c r="R7" s="19">
        <f t="shared" si="3"/>
        <v>92636067.272799999</v>
      </c>
      <c r="S7" s="19">
        <f t="shared" si="4"/>
        <v>92080631.272799999</v>
      </c>
      <c r="T7" s="19">
        <f t="shared" si="5"/>
        <v>16971116790.127369</v>
      </c>
      <c r="U7" s="19">
        <f t="shared" si="6"/>
        <v>23368741.492831599</v>
      </c>
      <c r="V7" s="20">
        <f t="shared" si="7"/>
        <v>0.44571229003685803</v>
      </c>
      <c r="W7" s="20">
        <f t="shared" si="8"/>
        <v>0.49446530378017761</v>
      </c>
      <c r="X7" s="39">
        <f t="shared" si="23"/>
        <v>48955505.806125052</v>
      </c>
      <c r="Y7" s="39">
        <f t="shared" si="9"/>
        <v>87112561066.627014</v>
      </c>
      <c r="Z7" s="50">
        <f t="shared" si="10"/>
        <v>86490838971.678009</v>
      </c>
      <c r="AA7" s="50">
        <f t="shared" si="10"/>
        <v>85870106981.284256</v>
      </c>
      <c r="AB7" s="50">
        <f t="shared" si="10"/>
        <v>85250365095.445724</v>
      </c>
      <c r="AC7" s="50">
        <f t="shared" si="10"/>
        <v>84631613314.162445</v>
      </c>
      <c r="AD7" s="50">
        <f t="shared" si="10"/>
        <v>84013851637.434418</v>
      </c>
      <c r="AE7" s="50">
        <f t="shared" si="10"/>
        <v>83397080065.261597</v>
      </c>
      <c r="AF7" s="50">
        <f t="shared" si="10"/>
        <v>82781298597.644028</v>
      </c>
      <c r="AG7" s="50">
        <f t="shared" si="10"/>
        <v>82166507234.581696</v>
      </c>
      <c r="AH7" s="50">
        <f t="shared" si="10"/>
        <v>81552705976.074615</v>
      </c>
      <c r="AI7" s="50">
        <f>($M7*$P7)+($D7*$Q7)+($C7*$S7)</f>
        <v>80939894822.122742</v>
      </c>
      <c r="AJ7" s="21">
        <v>1034647.9267860011</v>
      </c>
      <c r="AK7" s="22">
        <v>37968065.870375805</v>
      </c>
      <c r="AL7" s="22">
        <v>40282167.89079991</v>
      </c>
      <c r="AM7" s="22">
        <v>41150704.3839375</v>
      </c>
      <c r="AN7" s="22">
        <v>41150704.3839375</v>
      </c>
      <c r="AO7" s="22">
        <v>41150704.3839375</v>
      </c>
      <c r="AP7" s="22">
        <v>41150704.3839375</v>
      </c>
      <c r="AQ7" s="22">
        <v>41150704.3839375</v>
      </c>
      <c r="AR7" s="22">
        <v>41150704.3839375</v>
      </c>
      <c r="AS7" s="22">
        <v>41150704.3839375</v>
      </c>
      <c r="AT7" s="22">
        <v>41150704.3839375</v>
      </c>
      <c r="AU7" s="23">
        <v>4.9456007930732467E-2</v>
      </c>
      <c r="AV7" s="23">
        <v>6.0362560982640437E-2</v>
      </c>
      <c r="AW7" s="23">
        <v>7.0297770484374467E-2</v>
      </c>
      <c r="AX7" s="23">
        <v>7.9299469966344627E-2</v>
      </c>
      <c r="AY7" s="23">
        <v>8.7403710557806144E-2</v>
      </c>
      <c r="AZ7" s="23">
        <v>9.4644840479344419E-2</v>
      </c>
      <c r="BA7" s="23">
        <v>0.10105558093639</v>
      </c>
      <c r="BB7" s="23">
        <v>0.10666709857602427</v>
      </c>
      <c r="BC7" s="23">
        <v>0.11150907466201147</v>
      </c>
      <c r="BD7" s="23">
        <v>0.11560977111600071</v>
      </c>
      <c r="BE7" s="23">
        <v>0.71065789075174424</v>
      </c>
      <c r="BF7" s="24">
        <v>279029344.65380001</v>
      </c>
      <c r="BG7" s="25">
        <f t="shared" si="11"/>
        <v>627.74838350598009</v>
      </c>
      <c r="BH7" s="25">
        <f t="shared" si="12"/>
        <v>607.48127642140582</v>
      </c>
      <c r="BI7" s="25">
        <f t="shared" si="13"/>
        <v>593.86272784300741</v>
      </c>
      <c r="BJ7" s="25">
        <f t="shared" si="14"/>
        <v>584.20978974666161</v>
      </c>
      <c r="BK7" s="25">
        <f t="shared" si="15"/>
        <v>575.34136713562521</v>
      </c>
      <c r="BL7" s="25">
        <f t="shared" si="16"/>
        <v>567.18749675991478</v>
      </c>
      <c r="BM7" s="25">
        <f t="shared" si="17"/>
        <v>559.68704085601007</v>
      </c>
      <c r="BN7" s="25">
        <f t="shared" si="18"/>
        <v>552.7863942193303</v>
      </c>
      <c r="BO7" s="25">
        <f t="shared" si="19"/>
        <v>546.43841607693309</v>
      </c>
      <c r="BP7" s="25">
        <f t="shared" si="20"/>
        <v>540.60154277711047</v>
      </c>
      <c r="BQ7" s="26">
        <f t="shared" si="24"/>
        <v>575.53444353419798</v>
      </c>
      <c r="BR7" s="26">
        <f t="shared" si="25"/>
        <v>540.60154277711047</v>
      </c>
      <c r="BS7" s="28"/>
      <c r="BT7" s="28"/>
      <c r="BU7" s="28"/>
      <c r="BV7" s="28"/>
      <c r="BW7" s="28"/>
      <c r="BX7" s="28"/>
      <c r="BY7" s="28"/>
      <c r="BZ7" s="28"/>
      <c r="CA7" s="28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</row>
    <row r="8" spans="1:90" x14ac:dyDescent="0.25">
      <c r="A8" s="16" t="s">
        <v>47</v>
      </c>
      <c r="B8" s="17">
        <v>2225.5359119</v>
      </c>
      <c r="C8" s="17">
        <v>927.72581000000002</v>
      </c>
      <c r="D8" s="17">
        <v>5177.3097086999996</v>
      </c>
      <c r="E8" s="17">
        <v>45518965.42301061</v>
      </c>
      <c r="F8" s="17">
        <v>34385542</v>
      </c>
      <c r="G8" s="17">
        <v>8811705.9947999995</v>
      </c>
      <c r="H8" s="17">
        <v>618</v>
      </c>
      <c r="I8" s="17">
        <v>62201.513267400005</v>
      </c>
      <c r="J8" s="17">
        <v>3315.3</v>
      </c>
      <c r="K8" s="17">
        <v>200</v>
      </c>
      <c r="L8" s="17">
        <f t="shared" si="21"/>
        <v>42374912.097738214</v>
      </c>
      <c r="M8" s="18">
        <f t="shared" si="22"/>
        <v>2092.0037571859998</v>
      </c>
      <c r="N8" s="19"/>
      <c r="O8" s="19">
        <f t="shared" si="0"/>
        <v>22548824.092225134</v>
      </c>
      <c r="P8" s="19">
        <f t="shared" si="1"/>
        <v>22548824.092225134</v>
      </c>
      <c r="Q8" s="19">
        <f t="shared" si="2"/>
        <v>405.26257486344502</v>
      </c>
      <c r="R8" s="19">
        <f t="shared" si="3"/>
        <v>20648636.640000001</v>
      </c>
      <c r="S8" s="19">
        <f t="shared" si="4"/>
        <v>20648636.640000001</v>
      </c>
      <c r="T8" s="19">
        <f t="shared" si="5"/>
        <v>941924752.0774107</v>
      </c>
      <c r="U8" s="19">
        <f t="shared" si="6"/>
        <v>1028441.5132674001</v>
      </c>
      <c r="V8" s="20">
        <f t="shared" si="7"/>
        <v>0.30258321820227757</v>
      </c>
      <c r="W8" s="20">
        <f t="shared" si="8"/>
        <v>0.7</v>
      </c>
      <c r="X8" s="39">
        <f t="shared" si="23"/>
        <v>33636260.397620842</v>
      </c>
      <c r="Y8" s="39">
        <f t="shared" si="9"/>
        <v>84704305230.053421</v>
      </c>
      <c r="Z8" s="50">
        <f t="shared" si="10"/>
        <v>82724681891.137482</v>
      </c>
      <c r="AA8" s="50">
        <f t="shared" si="10"/>
        <v>80776670201.160889</v>
      </c>
      <c r="AB8" s="50">
        <f t="shared" si="10"/>
        <v>78860270160.123596</v>
      </c>
      <c r="AC8" s="50">
        <f t="shared" si="10"/>
        <v>76975481768.025681</v>
      </c>
      <c r="AD8" s="50">
        <f t="shared" si="10"/>
        <v>75122305024.867096</v>
      </c>
      <c r="AE8" s="50">
        <f t="shared" si="10"/>
        <v>73300739930.647842</v>
      </c>
      <c r="AF8" s="50">
        <f t="shared" si="10"/>
        <v>71510786485.36795</v>
      </c>
      <c r="AG8" s="50">
        <f t="shared" si="10"/>
        <v>69752444689.02739</v>
      </c>
      <c r="AH8" s="50">
        <f t="shared" si="10"/>
        <v>68025714541.626175</v>
      </c>
      <c r="AI8" s="50">
        <f t="shared" ref="AI8:AI51" si="26">($M8*$P8)+($D8*$Q8)+($C8*$S8)</f>
        <v>66330596043.164261</v>
      </c>
      <c r="AJ8" s="21"/>
      <c r="AK8" s="22">
        <v>7845382.6098847017</v>
      </c>
      <c r="AL8" s="22">
        <v>8323548.0189554757</v>
      </c>
      <c r="AM8" s="22">
        <v>8830856.9599355459</v>
      </c>
      <c r="AN8" s="22">
        <v>9369085.6914919708</v>
      </c>
      <c r="AO8" s="22">
        <v>9940118.7328438237</v>
      </c>
      <c r="AP8" s="22">
        <v>10545955.46209573</v>
      </c>
      <c r="AQ8" s="22">
        <v>10839819.603937499</v>
      </c>
      <c r="AR8" s="22">
        <v>10839819.603937499</v>
      </c>
      <c r="AS8" s="22">
        <v>10839819.603937499</v>
      </c>
      <c r="AT8" s="22">
        <v>10839819.603937499</v>
      </c>
      <c r="AU8" s="23">
        <v>3.9228631335671553E-2</v>
      </c>
      <c r="AV8" s="23">
        <v>5.0807901683125871E-2</v>
      </c>
      <c r="AW8" s="23">
        <v>6.1362024200276755E-2</v>
      </c>
      <c r="AX8" s="23">
        <v>7.0936075619047342E-2</v>
      </c>
      <c r="AY8" s="23">
        <v>7.9572920133531969E-2</v>
      </c>
      <c r="AZ8" s="23">
        <v>8.7313315658690799E-2</v>
      </c>
      <c r="BA8" s="23">
        <v>9.419601496459197E-2</v>
      </c>
      <c r="BB8" s="23">
        <v>0.10025786193313616</v>
      </c>
      <c r="BC8" s="23">
        <v>0.10553388317229687</v>
      </c>
      <c r="BD8" s="23">
        <v>0.1100573752115831</v>
      </c>
      <c r="BE8" s="23">
        <v>0.89077328426401414</v>
      </c>
      <c r="BF8" s="24">
        <v>57717062.804699995</v>
      </c>
      <c r="BG8" s="25">
        <f t="shared" si="11"/>
        <v>1546.845219904028</v>
      </c>
      <c r="BH8" s="25">
        <f t="shared" si="12"/>
        <v>1481.4282694903206</v>
      </c>
      <c r="BI8" s="25">
        <f t="shared" si="13"/>
        <v>1419.6657845752609</v>
      </c>
      <c r="BJ8" s="25">
        <f t="shared" si="14"/>
        <v>1361.1830350655266</v>
      </c>
      <c r="BK8" s="25">
        <f t="shared" si="15"/>
        <v>1305.6557054386885</v>
      </c>
      <c r="BL8" s="25">
        <f t="shared" si="16"/>
        <v>1252.8021076744026</v>
      </c>
      <c r="BM8" s="25">
        <f t="shared" si="17"/>
        <v>1209.3792179833431</v>
      </c>
      <c r="BN8" s="25">
        <f t="shared" si="18"/>
        <v>1173.9220737386531</v>
      </c>
      <c r="BO8" s="25">
        <f t="shared" si="19"/>
        <v>1140.1132200883901</v>
      </c>
      <c r="BP8" s="25">
        <f t="shared" si="20"/>
        <v>1107.8318527572528</v>
      </c>
      <c r="BQ8" s="26">
        <f t="shared" si="24"/>
        <v>1299.8826486715866</v>
      </c>
      <c r="BR8" s="26">
        <f t="shared" si="25"/>
        <v>1107.8318527572528</v>
      </c>
      <c r="BS8" s="28"/>
      <c r="BT8" s="28"/>
      <c r="BU8" s="28"/>
      <c r="BV8" s="28"/>
      <c r="BW8" s="28"/>
      <c r="BX8" s="28"/>
      <c r="BY8" s="28"/>
      <c r="BZ8" s="28"/>
      <c r="CA8" s="28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90" x14ac:dyDescent="0.25">
      <c r="A9" s="16" t="s">
        <v>48</v>
      </c>
      <c r="B9" s="17">
        <v>3146.0400358000002</v>
      </c>
      <c r="C9" s="17">
        <v>809.89153940000006</v>
      </c>
      <c r="D9" s="17">
        <v>1763.5710523</v>
      </c>
      <c r="E9" s="17">
        <v>16456559.380894523</v>
      </c>
      <c r="F9" s="17">
        <v>99461</v>
      </c>
      <c r="G9" s="17">
        <v>15299704.404100001</v>
      </c>
      <c r="H9" s="17">
        <v>335267</v>
      </c>
      <c r="I9" s="17">
        <v>30041.165594800012</v>
      </c>
      <c r="J9" s="17">
        <v>2749.2</v>
      </c>
      <c r="K9" s="17">
        <v>0</v>
      </c>
      <c r="L9" s="17">
        <f t="shared" si="21"/>
        <v>6655866.5877872854</v>
      </c>
      <c r="M9" s="18">
        <f t="shared" si="22"/>
        <v>2957.2776336520001</v>
      </c>
      <c r="N9" s="19"/>
      <c r="O9" s="19">
        <f t="shared" si="0"/>
        <v>0</v>
      </c>
      <c r="P9" s="19">
        <f t="shared" si="1"/>
        <v>0</v>
      </c>
      <c r="Q9" s="19">
        <f t="shared" si="2"/>
        <v>0</v>
      </c>
      <c r="R9" s="19">
        <f t="shared" si="3"/>
        <v>15734432.404100001</v>
      </c>
      <c r="S9" s="19">
        <f t="shared" si="4"/>
        <v>15734432.404100001</v>
      </c>
      <c r="T9" s="19">
        <f t="shared" si="5"/>
        <v>16456559.380894523</v>
      </c>
      <c r="U9" s="19">
        <f t="shared" si="6"/>
        <v>30041.165594800012</v>
      </c>
      <c r="V9" s="20">
        <f t="shared" si="7"/>
        <v>0.63355508040905173</v>
      </c>
      <c r="W9" s="20">
        <f t="shared" si="8"/>
        <v>0.65155700552613161</v>
      </c>
      <c r="X9" s="39">
        <f t="shared" si="23"/>
        <v>6379820.120361343</v>
      </c>
      <c r="Y9" s="39">
        <f t="shared" si="9"/>
        <v>13295276616.193678</v>
      </c>
      <c r="Z9" s="50">
        <f t="shared" si="10"/>
        <v>13238377617.953287</v>
      </c>
      <c r="AA9" s="50">
        <f t="shared" si="10"/>
        <v>13181854109.658493</v>
      </c>
      <c r="AB9" s="50">
        <f t="shared" si="10"/>
        <v>13125706091.309305</v>
      </c>
      <c r="AC9" s="50">
        <f t="shared" si="10"/>
        <v>13069933562.905714</v>
      </c>
      <c r="AD9" s="50">
        <f t="shared" si="10"/>
        <v>13014536524.447723</v>
      </c>
      <c r="AE9" s="50">
        <f t="shared" si="10"/>
        <v>12959514975.935337</v>
      </c>
      <c r="AF9" s="50">
        <f t="shared" si="10"/>
        <v>12904868917.368549</v>
      </c>
      <c r="AG9" s="50">
        <f t="shared" si="10"/>
        <v>12850598348.747364</v>
      </c>
      <c r="AH9" s="50">
        <f t="shared" si="10"/>
        <v>12796703270.071779</v>
      </c>
      <c r="AI9" s="50">
        <f t="shared" si="26"/>
        <v>12743183681.341793</v>
      </c>
      <c r="AJ9" s="21">
        <v>971137.17235159245</v>
      </c>
      <c r="AK9" s="22">
        <v>1071107.7030567238</v>
      </c>
      <c r="AL9" s="22">
        <v>1205972.2984790099</v>
      </c>
      <c r="AM9" s="22">
        <v>1357817.8744754349</v>
      </c>
      <c r="AN9" s="22">
        <v>1528782.5288941138</v>
      </c>
      <c r="AO9" s="22">
        <v>1721273.5703268026</v>
      </c>
      <c r="AP9" s="22">
        <v>1938001.414791669</v>
      </c>
      <c r="AQ9" s="22">
        <v>2182017.7503924733</v>
      </c>
      <c r="AR9" s="22">
        <v>2456758.5073407437</v>
      </c>
      <c r="AS9" s="22">
        <v>2766092.2383905915</v>
      </c>
      <c r="AT9" s="22">
        <v>3114374.590918418</v>
      </c>
      <c r="AU9" s="23">
        <v>4.7145464355645185E-2</v>
      </c>
      <c r="AV9" s="23">
        <v>5.8637358360722307E-2</v>
      </c>
      <c r="AW9" s="23">
        <v>6.9188970462192634E-2</v>
      </c>
      <c r="AX9" s="23">
        <v>7.8827091436025273E-2</v>
      </c>
      <c r="AY9" s="23">
        <v>8.7577290025711921E-2</v>
      </c>
      <c r="AZ9" s="23">
        <v>9.5463956634188635E-2</v>
      </c>
      <c r="BA9" s="23">
        <v>0.10251034525589638</v>
      </c>
      <c r="BB9" s="23">
        <v>0.10873861371572592</v>
      </c>
      <c r="BC9" s="23">
        <v>0.11416986227898528</v>
      </c>
      <c r="BD9" s="23">
        <v>0.11882417069401892</v>
      </c>
      <c r="BE9" s="23">
        <v>1.0615943486491424</v>
      </c>
      <c r="BF9" s="24">
        <v>31707212.583799999</v>
      </c>
      <c r="BG9" s="25">
        <f t="shared" si="11"/>
        <v>686.72312041845908</v>
      </c>
      <c r="BH9" s="25">
        <f t="shared" si="12"/>
        <v>666.55407114409979</v>
      </c>
      <c r="BI9" s="25">
        <f t="shared" si="13"/>
        <v>647.80506835839833</v>
      </c>
      <c r="BJ9" s="25">
        <f t="shared" si="14"/>
        <v>630.25083745632526</v>
      </c>
      <c r="BK9" s="25">
        <f t="shared" si="15"/>
        <v>613.69347899836691</v>
      </c>
      <c r="BL9" s="25">
        <f t="shared" si="16"/>
        <v>597.95703682199724</v>
      </c>
      <c r="BM9" s="25">
        <f t="shared" si="17"/>
        <v>582.88330332670887</v>
      </c>
      <c r="BN9" s="25">
        <f t="shared" si="18"/>
        <v>568.3286069624769</v>
      </c>
      <c r="BO9" s="25">
        <f t="shared" si="19"/>
        <v>554.16140216587701</v>
      </c>
      <c r="BP9" s="25">
        <f t="shared" si="20"/>
        <v>540.26053533608024</v>
      </c>
      <c r="BQ9" s="26">
        <f t="shared" si="24"/>
        <v>608.86174609887905</v>
      </c>
      <c r="BR9" s="26">
        <f t="shared" si="25"/>
        <v>540.26053533608024</v>
      </c>
      <c r="BS9" s="28"/>
      <c r="BT9" s="28"/>
      <c r="BU9" s="28"/>
      <c r="BV9" s="28"/>
      <c r="BW9" s="28"/>
      <c r="BX9" s="28"/>
      <c r="BY9" s="28"/>
      <c r="BZ9" s="28"/>
      <c r="CA9" s="28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</row>
    <row r="10" spans="1:90" x14ac:dyDescent="0.25">
      <c r="A10" s="16" t="s">
        <v>49</v>
      </c>
      <c r="B10" s="17">
        <v>2136.9024003999998</v>
      </c>
      <c r="C10" s="17">
        <v>979.35543659999996</v>
      </c>
      <c r="D10" s="17">
        <v>1429.8429154999999</v>
      </c>
      <c r="E10" s="17">
        <v>2008472.8334976812</v>
      </c>
      <c r="F10" s="17">
        <v>1406502</v>
      </c>
      <c r="G10" s="17">
        <v>5179270.0000999998</v>
      </c>
      <c r="H10" s="17">
        <v>1076070</v>
      </c>
      <c r="I10" s="17">
        <v>1432.3572751999891</v>
      </c>
      <c r="J10" s="17">
        <v>1193</v>
      </c>
      <c r="K10" s="17">
        <v>0</v>
      </c>
      <c r="L10" s="17">
        <f t="shared" si="21"/>
        <v>4809261.6355501004</v>
      </c>
      <c r="M10" s="18">
        <f t="shared" si="22"/>
        <v>2008.6882563759998</v>
      </c>
      <c r="N10" s="19">
        <v>1172897</v>
      </c>
      <c r="O10" s="19">
        <f t="shared" si="0"/>
        <v>184878.74518356379</v>
      </c>
      <c r="P10" s="19">
        <f t="shared" si="1"/>
        <v>1172897</v>
      </c>
      <c r="Q10" s="19">
        <f t="shared" si="2"/>
        <v>141444.85491643636</v>
      </c>
      <c r="R10" s="19">
        <f t="shared" si="3"/>
        <v>7335518.3999999994</v>
      </c>
      <c r="S10" s="19">
        <f t="shared" si="4"/>
        <v>6347500.1451835632</v>
      </c>
      <c r="T10" s="19">
        <f t="shared" si="5"/>
        <v>2008472.8334976812</v>
      </c>
      <c r="U10" s="19">
        <f t="shared" si="6"/>
        <v>1432.3572751999891</v>
      </c>
      <c r="V10" s="20">
        <f t="shared" si="7"/>
        <v>0.49423759881373891</v>
      </c>
      <c r="W10" s="20">
        <f t="shared" si="8"/>
        <v>0.7</v>
      </c>
      <c r="X10" s="39">
        <f t="shared" si="23"/>
        <v>4388347.801206572</v>
      </c>
      <c r="Y10" s="39">
        <f t="shared" si="9"/>
        <v>9616514798.2667027</v>
      </c>
      <c r="Z10" s="50">
        <f t="shared" si="10"/>
        <v>9529636399.537672</v>
      </c>
      <c r="AA10" s="50">
        <f t="shared" si="10"/>
        <v>9443357030.1109352</v>
      </c>
      <c r="AB10" s="50">
        <f t="shared" si="10"/>
        <v>9357676689.9864922</v>
      </c>
      <c r="AC10" s="50">
        <f t="shared" si="10"/>
        <v>9272595379.1643448</v>
      </c>
      <c r="AD10" s="50">
        <f t="shared" si="10"/>
        <v>9188113097.6444912</v>
      </c>
      <c r="AE10" s="50">
        <f t="shared" si="10"/>
        <v>9104229845.4269333</v>
      </c>
      <c r="AF10" s="50">
        <f t="shared" si="10"/>
        <v>9020945622.5116692</v>
      </c>
      <c r="AG10" s="50">
        <f t="shared" si="10"/>
        <v>8938260428.8987007</v>
      </c>
      <c r="AH10" s="50">
        <f t="shared" si="10"/>
        <v>8856174264.5880241</v>
      </c>
      <c r="AI10" s="50">
        <f t="shared" si="26"/>
        <v>8774687129.5796432</v>
      </c>
      <c r="AJ10" s="21"/>
      <c r="AK10" s="22">
        <v>247756.63915112716</v>
      </c>
      <c r="AL10" s="22">
        <v>290517.20444475126</v>
      </c>
      <c r="AM10" s="22">
        <v>340657.85832245945</v>
      </c>
      <c r="AN10" s="22">
        <v>399452.33762881707</v>
      </c>
      <c r="AO10" s="22">
        <v>468394.2147199444</v>
      </c>
      <c r="AP10" s="22">
        <v>549234.83909356908</v>
      </c>
      <c r="AQ10" s="22">
        <v>644027.8274028264</v>
      </c>
      <c r="AR10" s="22">
        <v>755181.23204588471</v>
      </c>
      <c r="AS10" s="22">
        <v>885518.71358445205</v>
      </c>
      <c r="AT10" s="22">
        <v>1038351.2709709639</v>
      </c>
      <c r="AU10" s="23">
        <v>1.1441213707457557E-2</v>
      </c>
      <c r="AV10" s="23">
        <v>1.8631179655641407E-2</v>
      </c>
      <c r="AW10" s="23">
        <v>2.7271563041388301E-2</v>
      </c>
      <c r="AX10" s="23">
        <v>3.7211911935047963E-2</v>
      </c>
      <c r="AY10" s="23">
        <v>4.829886624966611E-2</v>
      </c>
      <c r="AZ10" s="23">
        <v>5.9430845708344275E-2</v>
      </c>
      <c r="BA10" s="23">
        <v>6.9611011060983968E-2</v>
      </c>
      <c r="BB10" s="23">
        <v>7.8870750079824054E-2</v>
      </c>
      <c r="BC10" s="23">
        <v>8.7240017406983658E-2</v>
      </c>
      <c r="BD10" s="23">
        <v>9.4747391771909273E-2</v>
      </c>
      <c r="BE10" s="23">
        <v>0.45088760824127661</v>
      </c>
      <c r="BF10" s="24">
        <v>12384432.758099999</v>
      </c>
      <c r="BG10" s="25">
        <f t="shared" si="11"/>
        <v>1195.2027806912774</v>
      </c>
      <c r="BH10" s="25">
        <f t="shared" si="12"/>
        <v>1172.1974830130439</v>
      </c>
      <c r="BI10" s="25">
        <f t="shared" si="13"/>
        <v>1147.5523509423801</v>
      </c>
      <c r="BJ10" s="25">
        <f t="shared" si="14"/>
        <v>1121.4054997255976</v>
      </c>
      <c r="BK10" s="25">
        <f t="shared" si="15"/>
        <v>1093.8838373382307</v>
      </c>
      <c r="BL10" s="25">
        <f t="shared" si="16"/>
        <v>1065.7588584781267</v>
      </c>
      <c r="BM10" s="25">
        <f t="shared" si="17"/>
        <v>1037.597121199723</v>
      </c>
      <c r="BN10" s="25">
        <f t="shared" si="18"/>
        <v>1009.1885374502438</v>
      </c>
      <c r="BO10" s="25">
        <f t="shared" si="19"/>
        <v>980.32772732808394</v>
      </c>
      <c r="BP10" s="25">
        <f t="shared" si="20"/>
        <v>950.81645409775774</v>
      </c>
      <c r="BQ10" s="26">
        <f t="shared" si="24"/>
        <v>1077.3930650264465</v>
      </c>
      <c r="BR10" s="26">
        <f t="shared" si="25"/>
        <v>950.81645409775774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</row>
    <row r="11" spans="1:90" x14ac:dyDescent="0.25">
      <c r="A11" s="16" t="s">
        <v>50</v>
      </c>
      <c r="B11" s="17">
        <v>2250.7272351000001</v>
      </c>
      <c r="C11" s="17">
        <v>864.2511733</v>
      </c>
      <c r="D11" s="17">
        <v>1528.8799706</v>
      </c>
      <c r="E11" s="17">
        <v>6223480133.8529482</v>
      </c>
      <c r="F11" s="17">
        <v>44537196</v>
      </c>
      <c r="G11" s="17">
        <v>133320419.2579</v>
      </c>
      <c r="H11" s="17">
        <v>10025973</v>
      </c>
      <c r="I11" s="17">
        <v>3567382.7075262</v>
      </c>
      <c r="J11" s="17">
        <v>29485.1</v>
      </c>
      <c r="K11" s="17">
        <v>1157</v>
      </c>
      <c r="L11" s="17">
        <f t="shared" si="21"/>
        <v>118507699.11000204</v>
      </c>
      <c r="M11" s="18">
        <f t="shared" si="22"/>
        <v>2115.6836009939998</v>
      </c>
      <c r="N11" s="19">
        <v>14673084</v>
      </c>
      <c r="O11" s="19">
        <f t="shared" si="0"/>
        <v>4131158.1657033339</v>
      </c>
      <c r="P11" s="19">
        <f t="shared" si="1"/>
        <v>14673084</v>
      </c>
      <c r="Q11" s="19">
        <f t="shared" si="2"/>
        <v>929984.01219670847</v>
      </c>
      <c r="R11" s="19">
        <f t="shared" si="3"/>
        <v>182822446.07999995</v>
      </c>
      <c r="S11" s="19">
        <f t="shared" si="4"/>
        <v>172280520.24570328</v>
      </c>
      <c r="T11" s="19">
        <f t="shared" si="5"/>
        <v>11054383534.446081</v>
      </c>
      <c r="U11" s="19">
        <f t="shared" si="6"/>
        <v>9157081.1075261999</v>
      </c>
      <c r="V11" s="20">
        <f t="shared" si="7"/>
        <v>0.51475638061732198</v>
      </c>
      <c r="W11" s="20">
        <f t="shared" si="8"/>
        <v>0.7</v>
      </c>
      <c r="X11" s="39">
        <f t="shared" si="23"/>
        <v>96206731.208781376</v>
      </c>
      <c r="Y11" s="39">
        <f t="shared" si="9"/>
        <v>230791918086.15118</v>
      </c>
      <c r="Z11" s="50">
        <f t="shared" si="10"/>
        <v>225485667926.60318</v>
      </c>
      <c r="AA11" s="50">
        <f t="shared" si="10"/>
        <v>220260076931.33173</v>
      </c>
      <c r="AB11" s="50">
        <f t="shared" si="10"/>
        <v>215115145100.33679</v>
      </c>
      <c r="AC11" s="50">
        <f t="shared" si="10"/>
        <v>210050872433.6185</v>
      </c>
      <c r="AD11" s="50">
        <f t="shared" si="10"/>
        <v>205067258931.17676</v>
      </c>
      <c r="AE11" s="50">
        <f t="shared" si="10"/>
        <v>200164304593.01163</v>
      </c>
      <c r="AF11" s="50">
        <f t="shared" si="10"/>
        <v>195342009419.12302</v>
      </c>
      <c r="AG11" s="50">
        <f t="shared" si="10"/>
        <v>190600373409.51102</v>
      </c>
      <c r="AH11" s="50">
        <f t="shared" si="10"/>
        <v>185939396564.17554</v>
      </c>
      <c r="AI11" s="50">
        <f t="shared" si="26"/>
        <v>181359078883.11667</v>
      </c>
      <c r="AJ11" s="21">
        <v>1623103.9351455392</v>
      </c>
      <c r="AK11" s="22">
        <v>7489632.440006014</v>
      </c>
      <c r="AL11" s="22">
        <v>8495712.9508785289</v>
      </c>
      <c r="AM11" s="22">
        <v>9636940.0129957795</v>
      </c>
      <c r="AN11" s="22">
        <v>10931467.829839459</v>
      </c>
      <c r="AO11" s="22">
        <v>12399889.254646057</v>
      </c>
      <c r="AP11" s="22">
        <v>14065563.373637524</v>
      </c>
      <c r="AQ11" s="22">
        <v>15954987.093427919</v>
      </c>
      <c r="AR11" s="22">
        <v>18098216.643676378</v>
      </c>
      <c r="AS11" s="22">
        <v>20529345.700089294</v>
      </c>
      <c r="AT11" s="22">
        <v>22109613.598999999</v>
      </c>
      <c r="AU11" s="23">
        <v>2.0262587995266979E-2</v>
      </c>
      <c r="AV11" s="23">
        <v>2.9107084939073068E-2</v>
      </c>
      <c r="AW11" s="23">
        <v>3.9157620306143726E-2</v>
      </c>
      <c r="AX11" s="23">
        <v>5.0258811566598685E-2</v>
      </c>
      <c r="AY11" s="23">
        <v>6.0819065123396063E-2</v>
      </c>
      <c r="AZ11" s="23">
        <v>7.0401049920233952E-2</v>
      </c>
      <c r="BA11" s="23">
        <v>7.904704931545796E-2</v>
      </c>
      <c r="BB11" s="23">
        <v>8.6797278947351966E-2</v>
      </c>
      <c r="BC11" s="23">
        <v>9.368998529239235E-2</v>
      </c>
      <c r="BD11" s="23">
        <v>9.976153950164994E-2</v>
      </c>
      <c r="BE11" s="23">
        <v>0.90200148188543927</v>
      </c>
      <c r="BF11" s="24">
        <v>237246975.40829998</v>
      </c>
      <c r="BG11" s="25">
        <f t="shared" si="11"/>
        <v>1123.7615418709738</v>
      </c>
      <c r="BH11" s="25">
        <f t="shared" si="12"/>
        <v>1084.0071372059265</v>
      </c>
      <c r="BI11" s="25">
        <f t="shared" si="13"/>
        <v>1043.7935328728861</v>
      </c>
      <c r="BJ11" s="25">
        <f t="shared" si="14"/>
        <v>1003.4253328139049</v>
      </c>
      <c r="BK11" s="25">
        <f t="shared" si="15"/>
        <v>964.489607111233</v>
      </c>
      <c r="BL11" s="25">
        <f t="shared" si="16"/>
        <v>927.23161742583875</v>
      </c>
      <c r="BM11" s="25">
        <f t="shared" si="17"/>
        <v>891.42785381918952</v>
      </c>
      <c r="BN11" s="25">
        <f t="shared" si="18"/>
        <v>856.87888898436631</v>
      </c>
      <c r="BO11" s="25">
        <f t="shared" si="19"/>
        <v>823.40627135690897</v>
      </c>
      <c r="BP11" s="25">
        <f t="shared" si="20"/>
        <v>794.69609239615272</v>
      </c>
      <c r="BQ11" s="26">
        <f t="shared" si="24"/>
        <v>951.31178758573787</v>
      </c>
      <c r="BR11" s="26">
        <f t="shared" si="25"/>
        <v>794.69609239615272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</row>
    <row r="12" spans="1:90" x14ac:dyDescent="0.25">
      <c r="A12" s="16" t="s">
        <v>51</v>
      </c>
      <c r="B12" s="17">
        <v>2294.5501021999999</v>
      </c>
      <c r="C12" s="17">
        <v>841.16901270000005</v>
      </c>
      <c r="D12" s="17">
        <v>0</v>
      </c>
      <c r="E12" s="17">
        <v>68345446.737178013</v>
      </c>
      <c r="F12" s="17">
        <v>40972090</v>
      </c>
      <c r="G12" s="17">
        <v>37591123.001900002</v>
      </c>
      <c r="H12" s="17">
        <v>0</v>
      </c>
      <c r="I12" s="17">
        <v>83815.36127129996</v>
      </c>
      <c r="J12" s="17">
        <v>8354.9</v>
      </c>
      <c r="K12" s="17">
        <v>0</v>
      </c>
      <c r="L12" s="17">
        <f t="shared" si="21"/>
        <v>62850673.282688633</v>
      </c>
      <c r="M12" s="18">
        <f t="shared" si="22"/>
        <v>2156.8770960679999</v>
      </c>
      <c r="N12" s="19"/>
      <c r="O12" s="19">
        <f t="shared" si="0"/>
        <v>27190603.881900012</v>
      </c>
      <c r="P12" s="19">
        <f t="shared" ref="P12:P25" si="27">IF(N12&gt;0,MAX(N12,O12),O12)</f>
        <v>27190603.881900012</v>
      </c>
      <c r="Q12" s="19">
        <f t="shared" si="2"/>
        <v>0</v>
      </c>
      <c r="R12" s="19">
        <f t="shared" si="3"/>
        <v>51372609.11999999</v>
      </c>
      <c r="S12" s="19">
        <f t="shared" si="4"/>
        <v>51372609.11999999</v>
      </c>
      <c r="T12" s="19">
        <f t="shared" si="5"/>
        <v>68345446.737178013</v>
      </c>
      <c r="U12" s="19">
        <f t="shared" si="6"/>
        <v>83815.36127129996</v>
      </c>
      <c r="V12" s="20">
        <f t="shared" si="7"/>
        <v>0.51221432105704978</v>
      </c>
      <c r="W12" s="20">
        <f t="shared" si="8"/>
        <v>0.7</v>
      </c>
      <c r="X12" s="39">
        <f t="shared" si="23"/>
        <v>50964091.540579192</v>
      </c>
      <c r="Y12" s="39">
        <f t="shared" si="9"/>
        <v>125633001118.64008</v>
      </c>
      <c r="Z12" s="50">
        <f t="shared" si="10"/>
        <v>123084924294.16212</v>
      </c>
      <c r="AA12" s="50">
        <f t="shared" si="10"/>
        <v>120574794242.14108</v>
      </c>
      <c r="AB12" s="50">
        <f t="shared" si="10"/>
        <v>118102610962.5769</v>
      </c>
      <c r="AC12" s="50">
        <f t="shared" si="10"/>
        <v>115668374455.46968</v>
      </c>
      <c r="AD12" s="50">
        <f t="shared" si="10"/>
        <v>113272084720.81934</v>
      </c>
      <c r="AE12" s="50">
        <f t="shared" si="10"/>
        <v>110913741758.62587</v>
      </c>
      <c r="AF12" s="50">
        <f t="shared" si="10"/>
        <v>108593345568.88934</v>
      </c>
      <c r="AG12" s="50">
        <f t="shared" si="10"/>
        <v>106310896151.60976</v>
      </c>
      <c r="AH12" s="50">
        <f t="shared" si="10"/>
        <v>104066393506.78702</v>
      </c>
      <c r="AI12" s="50">
        <f t="shared" si="26"/>
        <v>101859837634.4212</v>
      </c>
      <c r="AJ12" s="21">
        <v>19220561.263695512</v>
      </c>
      <c r="AK12" s="22">
        <v>5427968.0941611556</v>
      </c>
      <c r="AL12" s="22">
        <v>6157105.7330128942</v>
      </c>
      <c r="AM12" s="22">
        <v>6984188.254216129</v>
      </c>
      <c r="AN12" s="22">
        <v>7922372.5700843642</v>
      </c>
      <c r="AO12" s="22">
        <v>8986582.9577741623</v>
      </c>
      <c r="AP12" s="22">
        <v>10193748.468976259</v>
      </c>
      <c r="AQ12" s="22">
        <v>11563072.230792977</v>
      </c>
      <c r="AR12" s="22">
        <v>12230636.385</v>
      </c>
      <c r="AS12" s="22">
        <v>12230636.385</v>
      </c>
      <c r="AT12" s="22">
        <v>12230636.385</v>
      </c>
      <c r="AU12" s="23">
        <v>1.7614935366131651E-2</v>
      </c>
      <c r="AV12" s="23">
        <v>2.5964685402505468E-2</v>
      </c>
      <c r="AW12" s="23">
        <v>3.5592358095439938E-2</v>
      </c>
      <c r="AX12" s="23">
        <v>4.6343175171739269E-2</v>
      </c>
      <c r="AY12" s="23">
        <v>5.7340124702598923E-2</v>
      </c>
      <c r="AZ12" s="23">
        <v>6.7351792572890243E-2</v>
      </c>
      <c r="BA12" s="23">
        <v>7.6418531615615654E-2</v>
      </c>
      <c r="BB12" s="23">
        <v>8.4578764026585318E-2</v>
      </c>
      <c r="BC12" s="23">
        <v>9.1869070206791983E-2</v>
      </c>
      <c r="BD12" s="23">
        <v>9.8324273478208546E-2</v>
      </c>
      <c r="BE12" s="23">
        <v>0.87749338804973098</v>
      </c>
      <c r="BF12" s="24">
        <v>140815385.2872</v>
      </c>
      <c r="BG12" s="25">
        <f t="shared" si="11"/>
        <v>1167.6379200868653</v>
      </c>
      <c r="BH12" s="25">
        <f t="shared" si="12"/>
        <v>1125.0559793811512</v>
      </c>
      <c r="BI12" s="25">
        <f t="shared" si="13"/>
        <v>1081.6590021319407</v>
      </c>
      <c r="BJ12" s="25">
        <f t="shared" si="14"/>
        <v>1037.8454255232275</v>
      </c>
      <c r="BK12" s="25">
        <f t="shared" si="15"/>
        <v>994.74325522636218</v>
      </c>
      <c r="BL12" s="25">
        <f t="shared" si="16"/>
        <v>953.58843858939485</v>
      </c>
      <c r="BM12" s="25">
        <f t="shared" si="17"/>
        <v>914.09681476973901</v>
      </c>
      <c r="BN12" s="25">
        <f t="shared" si="18"/>
        <v>882.45523699121509</v>
      </c>
      <c r="BO12" s="25">
        <f t="shared" si="19"/>
        <v>857.42897600489403</v>
      </c>
      <c r="BP12" s="25">
        <f t="shared" si="20"/>
        <v>833.78458382214069</v>
      </c>
      <c r="BQ12" s="26">
        <f t="shared" si="24"/>
        <v>984.82956325269299</v>
      </c>
      <c r="BR12" s="26">
        <f t="shared" si="25"/>
        <v>833.78458382214069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</row>
    <row r="13" spans="1:90" x14ac:dyDescent="0.25">
      <c r="A13" s="16" t="s">
        <v>52</v>
      </c>
      <c r="B13" s="17">
        <v>2077.0173885999998</v>
      </c>
      <c r="C13" s="17">
        <v>0</v>
      </c>
      <c r="D13" s="17">
        <v>1694.9226693999999</v>
      </c>
      <c r="E13" s="17">
        <v>366833182.50428218</v>
      </c>
      <c r="F13" s="17">
        <v>1502308</v>
      </c>
      <c r="G13" s="17">
        <v>0</v>
      </c>
      <c r="H13" s="17">
        <v>4093831</v>
      </c>
      <c r="I13" s="17">
        <v>250089.58781180004</v>
      </c>
      <c r="J13" s="17">
        <v>0</v>
      </c>
      <c r="K13" s="17">
        <v>0</v>
      </c>
      <c r="L13" s="17">
        <f t="shared" si="21"/>
        <v>5212939.99406482</v>
      </c>
      <c r="M13" s="18">
        <f t="shared" si="22"/>
        <v>1952.3963452839996</v>
      </c>
      <c r="N13" s="19"/>
      <c r="O13" s="19">
        <f t="shared" si="0"/>
        <v>1502308</v>
      </c>
      <c r="P13" s="19">
        <f t="shared" si="27"/>
        <v>1502308</v>
      </c>
      <c r="Q13" s="19">
        <f t="shared" si="2"/>
        <v>4093831</v>
      </c>
      <c r="R13" s="19">
        <f t="shared" si="3"/>
        <v>0</v>
      </c>
      <c r="S13" s="19">
        <f t="shared" si="4"/>
        <v>0</v>
      </c>
      <c r="T13" s="19">
        <f t="shared" si="5"/>
        <v>366833182.50428218</v>
      </c>
      <c r="U13" s="19">
        <f t="shared" si="6"/>
        <v>250089.58781180004</v>
      </c>
      <c r="V13" s="20"/>
      <c r="W13" s="20"/>
      <c r="X13" s="39">
        <f t="shared" si="23"/>
        <v>5119330.3988938341</v>
      </c>
      <c r="Y13" s="39">
        <f t="shared" si="9"/>
        <v>10059046805.625359</v>
      </c>
      <c r="Z13" s="50">
        <f t="shared" ref="Z13:AH22" si="28">(Z$55*((Z$55*$B13)+(Z$56*$M13))*$F13)+(Z$56*((Z$55*$B13)+(Z$56*$M13))*$P13)+(Z$55*$D13*$H13)+(Z$56*$D13*$Q13)+(Z$55*$C13*$G13)+(Z$56*$C13*$S13)</f>
        <v>10040324886.591162</v>
      </c>
      <c r="AA13" s="50">
        <f t="shared" si="28"/>
        <v>10021602967.556967</v>
      </c>
      <c r="AB13" s="50">
        <f t="shared" si="28"/>
        <v>10002881048.522766</v>
      </c>
      <c r="AC13" s="50">
        <f t="shared" si="28"/>
        <v>9984159129.4885712</v>
      </c>
      <c r="AD13" s="50">
        <f t="shared" si="28"/>
        <v>9965437210.4543724</v>
      </c>
      <c r="AE13" s="50">
        <f t="shared" si="28"/>
        <v>9946715291.4201756</v>
      </c>
      <c r="AF13" s="50">
        <f t="shared" si="28"/>
        <v>9927993372.3859768</v>
      </c>
      <c r="AG13" s="50">
        <f t="shared" si="28"/>
        <v>9909271453.3517818</v>
      </c>
      <c r="AH13" s="50">
        <f t="shared" si="28"/>
        <v>9890549534.317585</v>
      </c>
      <c r="AI13" s="50">
        <f t="shared" si="26"/>
        <v>9871827615.2833862</v>
      </c>
      <c r="AJ13" s="21"/>
      <c r="AK13" s="22">
        <v>1046926.8679999999</v>
      </c>
      <c r="AL13" s="22">
        <v>1046926.8679999999</v>
      </c>
      <c r="AM13" s="22">
        <v>1046926.8679999999</v>
      </c>
      <c r="AN13" s="22">
        <v>1046926.8679999999</v>
      </c>
      <c r="AO13" s="22">
        <v>1046926.8679999999</v>
      </c>
      <c r="AP13" s="22">
        <v>1046926.8679999999</v>
      </c>
      <c r="AQ13" s="22">
        <v>1046926.8679999999</v>
      </c>
      <c r="AR13" s="22">
        <v>1046926.8679999999</v>
      </c>
      <c r="AS13" s="22">
        <v>1046926.8679999999</v>
      </c>
      <c r="AT13" s="22">
        <v>1046926.8679999999</v>
      </c>
      <c r="AU13" s="23">
        <v>1.2935951595377262E-2</v>
      </c>
      <c r="AV13" s="23">
        <v>2.0390597459158413E-2</v>
      </c>
      <c r="AW13" s="23">
        <v>2.9243784150046345E-2</v>
      </c>
      <c r="AX13" s="23">
        <v>3.9342908474585984E-2</v>
      </c>
      <c r="AY13" s="23">
        <v>5.0533577190452539E-2</v>
      </c>
      <c r="AZ13" s="23">
        <v>6.1312614687611545E-2</v>
      </c>
      <c r="BA13" s="23">
        <v>7.1133000748976744E-2</v>
      </c>
      <c r="BB13" s="23">
        <v>8.0030262278284595E-2</v>
      </c>
      <c r="BC13" s="23">
        <v>8.8038272014961574E-2</v>
      </c>
      <c r="BD13" s="23">
        <v>9.5189320054825319E-2</v>
      </c>
      <c r="BE13" s="23">
        <v>0.96236732407479131</v>
      </c>
      <c r="BF13" s="24">
        <v>10363057.6907</v>
      </c>
      <c r="BG13" s="25">
        <f t="shared" si="11"/>
        <v>1482.0437464093759</v>
      </c>
      <c r="BH13" s="25">
        <f t="shared" si="12"/>
        <v>1463.8791212695769</v>
      </c>
      <c r="BI13" s="25">
        <f t="shared" si="13"/>
        <v>1443.2838763450145</v>
      </c>
      <c r="BJ13" s="25">
        <f t="shared" si="14"/>
        <v>1420.7613544744634</v>
      </c>
      <c r="BK13" s="25">
        <f t="shared" si="15"/>
        <v>1396.7944360058646</v>
      </c>
      <c r="BL13" s="25">
        <f t="shared" si="16"/>
        <v>1374.2913388414418</v>
      </c>
      <c r="BM13" s="25">
        <f t="shared" si="17"/>
        <v>1354.1245840499814</v>
      </c>
      <c r="BN13" s="25">
        <f t="shared" si="18"/>
        <v>1336.0681566330711</v>
      </c>
      <c r="BO13" s="25">
        <f t="shared" si="19"/>
        <v>1319.9282083055866</v>
      </c>
      <c r="BP13" s="25">
        <f t="shared" si="20"/>
        <v>1305.5378190093093</v>
      </c>
      <c r="BQ13" s="26">
        <f t="shared" si="24"/>
        <v>1389.6712641343684</v>
      </c>
      <c r="BR13" s="26">
        <f t="shared" si="25"/>
        <v>1305.5378190093093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</row>
    <row r="14" spans="1:90" x14ac:dyDescent="0.25">
      <c r="A14" s="30" t="s">
        <v>53</v>
      </c>
      <c r="B14" s="17">
        <v>0</v>
      </c>
      <c r="C14" s="17">
        <v>857.9888373</v>
      </c>
      <c r="D14" s="17">
        <v>0</v>
      </c>
      <c r="E14" s="17">
        <v>0</v>
      </c>
      <c r="F14" s="17">
        <v>0</v>
      </c>
      <c r="G14" s="17">
        <v>1639922</v>
      </c>
      <c r="H14" s="17">
        <v>0</v>
      </c>
      <c r="I14" s="17">
        <v>0</v>
      </c>
      <c r="J14" s="17">
        <v>620</v>
      </c>
      <c r="K14" s="17">
        <v>0</v>
      </c>
      <c r="L14" s="17">
        <f t="shared" si="21"/>
        <v>703517.38502134522</v>
      </c>
      <c r="M14" s="18"/>
      <c r="N14" s="19"/>
      <c r="O14" s="19"/>
      <c r="P14" s="19">
        <f t="shared" si="27"/>
        <v>0</v>
      </c>
      <c r="Q14" s="19"/>
      <c r="R14" s="19">
        <f t="shared" si="3"/>
        <v>1639922</v>
      </c>
      <c r="S14" s="19">
        <f t="shared" si="4"/>
        <v>1639922</v>
      </c>
      <c r="T14" s="19">
        <f t="shared" si="5"/>
        <v>0</v>
      </c>
      <c r="U14" s="19">
        <f t="shared" si="6"/>
        <v>0</v>
      </c>
      <c r="V14" s="20">
        <f>G14/(8784*J14)</f>
        <v>0.30111970444796993</v>
      </c>
      <c r="W14" s="20">
        <f>(R14-(0.15*8784*K14))/(8784*J14)</f>
        <v>0.30111970444796993</v>
      </c>
      <c r="X14" s="39">
        <f t="shared" si="23"/>
        <v>703517.38502134522</v>
      </c>
      <c r="Y14" s="39">
        <f t="shared" si="9"/>
        <v>1407034770.0426905</v>
      </c>
      <c r="Z14" s="50">
        <f t="shared" si="28"/>
        <v>1407034770.0426908</v>
      </c>
      <c r="AA14" s="50">
        <f t="shared" si="28"/>
        <v>1407034770.0426908</v>
      </c>
      <c r="AB14" s="50">
        <f t="shared" si="28"/>
        <v>1407034770.0426905</v>
      </c>
      <c r="AC14" s="50">
        <f t="shared" si="28"/>
        <v>1407034770.0426908</v>
      </c>
      <c r="AD14" s="50">
        <f t="shared" si="28"/>
        <v>1407034770.0426905</v>
      </c>
      <c r="AE14" s="50">
        <f t="shared" si="28"/>
        <v>1407034770.0426908</v>
      </c>
      <c r="AF14" s="50">
        <f t="shared" si="28"/>
        <v>1407034770.0426905</v>
      </c>
      <c r="AG14" s="50">
        <f t="shared" si="28"/>
        <v>1407034770.0426908</v>
      </c>
      <c r="AH14" s="50">
        <f t="shared" si="28"/>
        <v>1407034770.0426908</v>
      </c>
      <c r="AI14" s="50">
        <f t="shared" si="26"/>
        <v>1407034770.0426905</v>
      </c>
      <c r="AJ14" s="21"/>
      <c r="AK14" s="22">
        <v>3185880.3281693324</v>
      </c>
      <c r="AL14" s="22">
        <v>3196687.1701874998</v>
      </c>
      <c r="AM14" s="22">
        <v>3196687.1701874998</v>
      </c>
      <c r="AN14" s="22">
        <v>3196687.1701874998</v>
      </c>
      <c r="AO14" s="22">
        <v>3196687.1701874998</v>
      </c>
      <c r="AP14" s="22">
        <v>3196687.1701874998</v>
      </c>
      <c r="AQ14" s="22">
        <v>3196687.1701874998</v>
      </c>
      <c r="AR14" s="22">
        <v>3196687.1701874998</v>
      </c>
      <c r="AS14" s="22">
        <v>3196687.1701874998</v>
      </c>
      <c r="AT14" s="22">
        <v>3196687.1701874998</v>
      </c>
      <c r="AU14" s="23">
        <v>3.8043220220796779E-2</v>
      </c>
      <c r="AV14" s="23">
        <v>4.9842207824726745E-2</v>
      </c>
      <c r="AW14" s="23">
        <v>6.0627723450186154E-2</v>
      </c>
      <c r="AX14" s="23">
        <v>7.0440724340313246E-2</v>
      </c>
      <c r="AY14" s="23">
        <v>7.9320223868099643E-2</v>
      </c>
      <c r="AZ14" s="23">
        <v>8.7303379951876967E-2</v>
      </c>
      <c r="BA14" s="23">
        <v>9.4425579405740506E-2</v>
      </c>
      <c r="BB14" s="23">
        <v>0.10072051841129301</v>
      </c>
      <c r="BC14" s="23">
        <v>0.10622027928854094</v>
      </c>
      <c r="BD14" s="23">
        <v>0.11095540373561535</v>
      </c>
      <c r="BE14" s="23">
        <v>0.46825537415146617</v>
      </c>
      <c r="BF14" s="24">
        <v>25492619.6109</v>
      </c>
      <c r="BG14" s="25">
        <f t="shared" si="11"/>
        <v>266.48757347252734</v>
      </c>
      <c r="BH14" s="25">
        <f t="shared" si="12"/>
        <v>259.0471251061341</v>
      </c>
      <c r="BI14" s="25">
        <f t="shared" si="13"/>
        <v>253.04898379336336</v>
      </c>
      <c r="BJ14" s="25">
        <f t="shared" si="14"/>
        <v>247.8280368600351</v>
      </c>
      <c r="BK14" s="25">
        <f t="shared" si="15"/>
        <v>243.28602263521299</v>
      </c>
      <c r="BL14" s="25">
        <f t="shared" si="16"/>
        <v>239.34232427760165</v>
      </c>
      <c r="BM14" s="25">
        <f t="shared" si="17"/>
        <v>235.93031820196978</v>
      </c>
      <c r="BN14" s="25">
        <f t="shared" si="18"/>
        <v>232.9946054975465</v>
      </c>
      <c r="BO14" s="25">
        <f t="shared" si="19"/>
        <v>230.48888819000948</v>
      </c>
      <c r="BP14" s="25">
        <f t="shared" si="20"/>
        <v>228.37432304188948</v>
      </c>
      <c r="BQ14" s="26">
        <f t="shared" si="24"/>
        <v>243.68282010762897</v>
      </c>
      <c r="BR14" s="26">
        <f t="shared" si="25"/>
        <v>228.37432304188948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</row>
    <row r="15" spans="1:90" x14ac:dyDescent="0.25">
      <c r="A15" s="16" t="s">
        <v>54</v>
      </c>
      <c r="B15" s="17">
        <v>2334.1314781999999</v>
      </c>
      <c r="C15" s="17">
        <v>865.11049949999995</v>
      </c>
      <c r="D15" s="17">
        <v>0</v>
      </c>
      <c r="E15" s="17">
        <v>502713810.86605561</v>
      </c>
      <c r="F15" s="17">
        <v>79166165</v>
      </c>
      <c r="G15" s="17">
        <v>7870423.0049999999</v>
      </c>
      <c r="H15" s="17">
        <v>0</v>
      </c>
      <c r="I15" s="17">
        <v>727383.22051619994</v>
      </c>
      <c r="J15" s="17">
        <v>3395.6</v>
      </c>
      <c r="K15" s="17">
        <v>0</v>
      </c>
      <c r="L15" s="17">
        <f t="shared" si="21"/>
        <v>96047868.561436489</v>
      </c>
      <c r="M15" s="18">
        <f t="shared" si="22"/>
        <v>2194.0835895079999</v>
      </c>
      <c r="N15" s="19"/>
      <c r="O15" s="19">
        <f t="shared" ref="O15:O40" si="29">MAX(F15-((R15-G15)*(F15/(F15+H15))), 0)</f>
        <v>66157722.725000001</v>
      </c>
      <c r="P15" s="19">
        <f t="shared" si="27"/>
        <v>66157722.725000001</v>
      </c>
      <c r="Q15" s="19">
        <f t="shared" ref="Q15:Q40" si="30">MAX(H15-((R15-G15)*(H15/(H15+F15))),0)</f>
        <v>0</v>
      </c>
      <c r="R15" s="19">
        <f t="shared" si="3"/>
        <v>20878865.279999997</v>
      </c>
      <c r="S15" s="19">
        <f t="shared" si="4"/>
        <v>20878865.279999997</v>
      </c>
      <c r="T15" s="19">
        <f t="shared" si="5"/>
        <v>502713810.86605561</v>
      </c>
      <c r="U15" s="19">
        <f t="shared" si="6"/>
        <v>727383.22051619994</v>
      </c>
      <c r="V15" s="20">
        <f>G15/(8784*J15)</f>
        <v>0.26386951731411334</v>
      </c>
      <c r="W15" s="20">
        <f>(R15-(0.15*8784*K15))/(8784*J15)</f>
        <v>0.7</v>
      </c>
      <c r="X15" s="39">
        <f t="shared" si="23"/>
        <v>81860406.566191509</v>
      </c>
      <c r="Y15" s="39">
        <f t="shared" si="9"/>
        <v>191593023312.00693</v>
      </c>
      <c r="Z15" s="50">
        <f t="shared" si="28"/>
        <v>188591568474.1373</v>
      </c>
      <c r="AA15" s="50">
        <f t="shared" si="28"/>
        <v>185626549733.78329</v>
      </c>
      <c r="AB15" s="50">
        <f t="shared" si="28"/>
        <v>182697967090.94498</v>
      </c>
      <c r="AC15" s="50">
        <f t="shared" si="28"/>
        <v>179805820545.62244</v>
      </c>
      <c r="AD15" s="50">
        <f t="shared" si="28"/>
        <v>176950110097.81561</v>
      </c>
      <c r="AE15" s="50">
        <f t="shared" si="28"/>
        <v>174130835747.52441</v>
      </c>
      <c r="AF15" s="50">
        <f t="shared" si="28"/>
        <v>171347997494.74902</v>
      </c>
      <c r="AG15" s="50">
        <f t="shared" si="28"/>
        <v>168601595339.48929</v>
      </c>
      <c r="AH15" s="50">
        <f t="shared" si="28"/>
        <v>165891629281.7453</v>
      </c>
      <c r="AI15" s="50">
        <f t="shared" si="26"/>
        <v>163218099321.51697</v>
      </c>
      <c r="AJ15" s="21">
        <v>5305342.0031535765</v>
      </c>
      <c r="AK15" s="22">
        <v>10562948.774062034</v>
      </c>
      <c r="AL15" s="22">
        <v>11194781.062601805</v>
      </c>
      <c r="AM15" s="22">
        <v>11864406.968187384</v>
      </c>
      <c r="AN15" s="22">
        <v>12574087.150040077</v>
      </c>
      <c r="AO15" s="22">
        <v>13326217.490747312</v>
      </c>
      <c r="AP15" s="22">
        <v>14123337.184769994</v>
      </c>
      <c r="AQ15" s="22">
        <v>14968137.310771216</v>
      </c>
      <c r="AR15" s="22">
        <v>15863469.916706521</v>
      </c>
      <c r="AS15" s="22">
        <v>16812357.648347016</v>
      </c>
      <c r="AT15" s="22">
        <v>17818003.953741267</v>
      </c>
      <c r="AU15" s="23">
        <v>4.361158168069415E-2</v>
      </c>
      <c r="AV15" s="23">
        <v>5.5268462953305439E-2</v>
      </c>
      <c r="AW15" s="23">
        <v>6.5964962928968585E-2</v>
      </c>
      <c r="AX15" s="23">
        <v>7.5731445301236738E-2</v>
      </c>
      <c r="AY15" s="23">
        <v>8.4596895879422415E-2</v>
      </c>
      <c r="AZ15" s="23">
        <v>9.2588975782934665E-2</v>
      </c>
      <c r="BA15" s="23">
        <v>9.9734072436781632E-2</v>
      </c>
      <c r="BB15" s="23">
        <v>0.10605734845647309</v>
      </c>
      <c r="BC15" s="23">
        <v>0.11158278850697179</v>
      </c>
      <c r="BD15" s="23">
        <v>0.11633324421690042</v>
      </c>
      <c r="BE15" s="23">
        <v>1.2699014351631996</v>
      </c>
      <c r="BF15" s="24">
        <v>154319858.30039999</v>
      </c>
      <c r="BG15" s="25">
        <f t="shared" si="11"/>
        <v>1713.3941511511919</v>
      </c>
      <c r="BH15" s="25">
        <f t="shared" si="12"/>
        <v>1650.1828365238634</v>
      </c>
      <c r="BI15" s="25">
        <f t="shared" si="13"/>
        <v>1591.479730592064</v>
      </c>
      <c r="BJ15" s="25">
        <f t="shared" si="14"/>
        <v>1536.7606335797061</v>
      </c>
      <c r="BK15" s="25">
        <f t="shared" si="15"/>
        <v>1485.5760881806848</v>
      </c>
      <c r="BL15" s="25">
        <f t="shared" si="16"/>
        <v>1437.538343504182</v>
      </c>
      <c r="BM15" s="25">
        <f t="shared" si="17"/>
        <v>1392.3109547070799</v>
      </c>
      <c r="BN15" s="25">
        <f t="shared" si="18"/>
        <v>1349.6004189073619</v>
      </c>
      <c r="BO15" s="25">
        <f t="shared" si="19"/>
        <v>1309.1493992376707</v>
      </c>
      <c r="BP15" s="25">
        <f t="shared" si="20"/>
        <v>1270.7311985672013</v>
      </c>
      <c r="BQ15" s="26">
        <f t="shared" si="24"/>
        <v>1473.6723754951006</v>
      </c>
      <c r="BR15" s="26">
        <f t="shared" si="25"/>
        <v>1270.7311985672013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</row>
    <row r="16" spans="1:90" x14ac:dyDescent="0.25">
      <c r="A16" s="16" t="s">
        <v>55</v>
      </c>
      <c r="B16" s="17">
        <v>2158.1427699999999</v>
      </c>
      <c r="C16" s="17">
        <v>913.95402869999998</v>
      </c>
      <c r="D16" s="17">
        <v>0</v>
      </c>
      <c r="E16" s="17">
        <v>2498940947.3439569</v>
      </c>
      <c r="F16" s="17">
        <v>87213268</v>
      </c>
      <c r="G16" s="17">
        <v>12839308.9999</v>
      </c>
      <c r="H16" s="17">
        <v>0</v>
      </c>
      <c r="I16" s="17">
        <v>1631176.6947404</v>
      </c>
      <c r="J16" s="17">
        <v>2767.7</v>
      </c>
      <c r="K16" s="17">
        <v>0</v>
      </c>
      <c r="L16" s="17">
        <f t="shared" si="21"/>
        <v>101226081.45789954</v>
      </c>
      <c r="M16" s="18">
        <f t="shared" si="22"/>
        <v>2028.6542037999998</v>
      </c>
      <c r="N16" s="19"/>
      <c r="O16" s="19">
        <f t="shared" si="29"/>
        <v>83034543.239900008</v>
      </c>
      <c r="P16" s="19">
        <f t="shared" si="27"/>
        <v>83034543.239900008</v>
      </c>
      <c r="Q16" s="19">
        <f t="shared" si="30"/>
        <v>0</v>
      </c>
      <c r="R16" s="19">
        <f t="shared" si="3"/>
        <v>17018033.759999998</v>
      </c>
      <c r="S16" s="19">
        <f t="shared" si="4"/>
        <v>17018033.759999998</v>
      </c>
      <c r="T16" s="19">
        <f t="shared" si="5"/>
        <v>2498940947.3439569</v>
      </c>
      <c r="U16" s="19">
        <f t="shared" si="6"/>
        <v>1631176.6947404</v>
      </c>
      <c r="V16" s="20">
        <f>G16/(8784*J16)</f>
        <v>0.5281171977137975</v>
      </c>
      <c r="W16" s="20">
        <f>(R16-(0.15*8784*K16))/(8784*J16)</f>
        <v>0.7</v>
      </c>
      <c r="X16" s="39">
        <f t="shared" si="23"/>
        <v>93250508.333542287</v>
      </c>
      <c r="Y16" s="39">
        <f t="shared" si="9"/>
        <v>199953221968.45511</v>
      </c>
      <c r="Z16" s="50">
        <f t="shared" si="28"/>
        <v>198309408606.58801</v>
      </c>
      <c r="AA16" s="50">
        <f t="shared" si="28"/>
        <v>196676417186.27548</v>
      </c>
      <c r="AB16" s="50">
        <f t="shared" si="28"/>
        <v>195054247707.51752</v>
      </c>
      <c r="AC16" s="50">
        <f t="shared" si="28"/>
        <v>193442900170.31415</v>
      </c>
      <c r="AD16" s="50">
        <f t="shared" si="28"/>
        <v>191842374574.66541</v>
      </c>
      <c r="AE16" s="50">
        <f t="shared" si="28"/>
        <v>190252670920.57129</v>
      </c>
      <c r="AF16" s="50">
        <f t="shared" si="28"/>
        <v>188673789208.03168</v>
      </c>
      <c r="AG16" s="50">
        <f t="shared" si="28"/>
        <v>187105729437.04672</v>
      </c>
      <c r="AH16" s="50">
        <f t="shared" si="28"/>
        <v>185548491607.61639</v>
      </c>
      <c r="AI16" s="50">
        <f t="shared" si="26"/>
        <v>184002075719.7406</v>
      </c>
      <c r="AJ16" s="21"/>
      <c r="AK16" s="22">
        <v>4474097.5541361207</v>
      </c>
      <c r="AL16" s="22">
        <v>4741719.7264334615</v>
      </c>
      <c r="AM16" s="22">
        <v>5025349.9598511811</v>
      </c>
      <c r="AN16" s="22">
        <v>5325945.7909739129</v>
      </c>
      <c r="AO16" s="22">
        <v>5644522.03229897</v>
      </c>
      <c r="AP16" s="22">
        <v>5982154.1982466178</v>
      </c>
      <c r="AQ16" s="22">
        <v>6339982.1361002298</v>
      </c>
      <c r="AR16" s="22">
        <v>6719213.8741344018</v>
      </c>
      <c r="AS16" s="22">
        <v>7121129.6999223102</v>
      </c>
      <c r="AT16" s="22">
        <v>7547086.4825906968</v>
      </c>
      <c r="AU16" s="23">
        <v>3.1956727591867851E-2</v>
      </c>
      <c r="AV16" s="23">
        <v>4.3265104376892377E-2</v>
      </c>
      <c r="AW16" s="23">
        <v>5.4906687375825887E-2</v>
      </c>
      <c r="AX16" s="23">
        <v>6.5587996988725653E-2</v>
      </c>
      <c r="AY16" s="23">
        <v>7.533938362006927E-2</v>
      </c>
      <c r="AZ16" s="23">
        <v>8.4189820172546906E-2</v>
      </c>
      <c r="BA16" s="23">
        <v>9.216695522320105E-2</v>
      </c>
      <c r="BB16" s="23">
        <v>9.9297164001421079E-2</v>
      </c>
      <c r="BC16" s="23">
        <v>0.10560559725699863</v>
      </c>
      <c r="BD16" s="23">
        <v>0.11111622810286446</v>
      </c>
      <c r="BE16" s="23">
        <v>1.0283960752376078</v>
      </c>
      <c r="BF16" s="24">
        <v>113071949.2175</v>
      </c>
      <c r="BG16" s="25">
        <f t="shared" si="11"/>
        <v>1829.3344562302329</v>
      </c>
      <c r="BH16" s="25">
        <f t="shared" si="12"/>
        <v>1789.25398976725</v>
      </c>
      <c r="BI16" s="25">
        <f t="shared" si="13"/>
        <v>1749.535470342573</v>
      </c>
      <c r="BJ16" s="25">
        <f t="shared" si="14"/>
        <v>1712.3912150219385</v>
      </c>
      <c r="BK16" s="25">
        <f t="shared" si="15"/>
        <v>1677.5681476737136</v>
      </c>
      <c r="BL16" s="25">
        <f t="shared" si="16"/>
        <v>1644.8430201575702</v>
      </c>
      <c r="BM16" s="25">
        <f t="shared" si="17"/>
        <v>1614.0179316105007</v>
      </c>
      <c r="BN16" s="25">
        <f t="shared" si="18"/>
        <v>1584.916613618364</v>
      </c>
      <c r="BO16" s="25">
        <f t="shared" si="19"/>
        <v>1557.3813318500429</v>
      </c>
      <c r="BP16" s="25">
        <f t="shared" si="20"/>
        <v>1531.270287193553</v>
      </c>
      <c r="BQ16" s="26">
        <f t="shared" si="24"/>
        <v>1669.0512463465741</v>
      </c>
      <c r="BR16" s="26">
        <f t="shared" si="25"/>
        <v>1531.270287193553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</row>
    <row r="17" spans="1:90" x14ac:dyDescent="0.25">
      <c r="A17" s="16" t="s">
        <v>56</v>
      </c>
      <c r="B17" s="17">
        <v>2251.3328427000001</v>
      </c>
      <c r="C17" s="17">
        <v>894.23068499999999</v>
      </c>
      <c r="D17" s="17">
        <v>2421.6860683</v>
      </c>
      <c r="E17" s="17">
        <v>0</v>
      </c>
      <c r="F17" s="17">
        <v>33055156</v>
      </c>
      <c r="G17" s="17">
        <v>1437496.0001000001</v>
      </c>
      <c r="H17" s="17">
        <v>305111</v>
      </c>
      <c r="I17" s="17">
        <v>0</v>
      </c>
      <c r="J17" s="17">
        <v>1263.9000000000001</v>
      </c>
      <c r="K17" s="17">
        <v>0</v>
      </c>
      <c r="L17" s="17">
        <f t="shared" si="21"/>
        <v>38221247.207105614</v>
      </c>
      <c r="M17" s="18">
        <f t="shared" si="22"/>
        <v>2116.2528721379999</v>
      </c>
      <c r="N17" s="19"/>
      <c r="O17" s="19">
        <f t="shared" si="29"/>
        <v>26779113.810829978</v>
      </c>
      <c r="P17" s="19">
        <f t="shared" si="27"/>
        <v>26779113.810829978</v>
      </c>
      <c r="Q17" s="19">
        <f t="shared" si="30"/>
        <v>247180.86927002086</v>
      </c>
      <c r="R17" s="19">
        <f t="shared" si="3"/>
        <v>7771468.3200000003</v>
      </c>
      <c r="S17" s="19">
        <f t="shared" si="4"/>
        <v>7771468.3200000003</v>
      </c>
      <c r="T17" s="19">
        <f t="shared" si="5"/>
        <v>0</v>
      </c>
      <c r="U17" s="19">
        <f t="shared" si="6"/>
        <v>0</v>
      </c>
      <c r="V17" s="20">
        <f>G17/(8784*J17)</f>
        <v>0.129479675993841</v>
      </c>
      <c r="W17" s="20">
        <f>(R17-(0.15*8784*K17))/(8784*J17)</f>
        <v>0.7</v>
      </c>
      <c r="X17" s="39">
        <f t="shared" si="23"/>
        <v>32109728.21109511</v>
      </c>
      <c r="Y17" s="39">
        <f t="shared" si="9"/>
        <v>76442494414.211227</v>
      </c>
      <c r="Z17" s="50">
        <f t="shared" si="28"/>
        <v>75143891531.534851</v>
      </c>
      <c r="AA17" s="50">
        <f t="shared" si="28"/>
        <v>73862244000.741592</v>
      </c>
      <c r="AB17" s="50">
        <f t="shared" si="28"/>
        <v>72597551821.831558</v>
      </c>
      <c r="AC17" s="50">
        <f t="shared" si="28"/>
        <v>71349814994.804672</v>
      </c>
      <c r="AD17" s="50">
        <f t="shared" si="28"/>
        <v>70119033519.66098</v>
      </c>
      <c r="AE17" s="50">
        <f t="shared" si="28"/>
        <v>68905207396.400467</v>
      </c>
      <c r="AF17" s="50">
        <f t="shared" si="28"/>
        <v>67708336625.023132</v>
      </c>
      <c r="AG17" s="50">
        <f t="shared" si="28"/>
        <v>66528421205.528999</v>
      </c>
      <c r="AH17" s="50">
        <f t="shared" si="28"/>
        <v>65365461137.918015</v>
      </c>
      <c r="AI17" s="50">
        <f t="shared" si="26"/>
        <v>64219456422.190216</v>
      </c>
      <c r="AJ17" s="21">
        <v>277784.49248620583</v>
      </c>
      <c r="AK17" s="22">
        <v>8565920.5484688003</v>
      </c>
      <c r="AL17" s="22">
        <v>8565920.5484688003</v>
      </c>
      <c r="AM17" s="22">
        <v>8565920.5484688003</v>
      </c>
      <c r="AN17" s="22">
        <v>8565920.5484688003</v>
      </c>
      <c r="AO17" s="22">
        <v>8565920.5484688003</v>
      </c>
      <c r="AP17" s="22">
        <v>8565920.5484688003</v>
      </c>
      <c r="AQ17" s="22">
        <v>8565920.5484688003</v>
      </c>
      <c r="AR17" s="22">
        <v>8565920.5484688003</v>
      </c>
      <c r="AS17" s="22">
        <v>8565920.5484688003</v>
      </c>
      <c r="AT17" s="22">
        <v>8565920.5484688003</v>
      </c>
      <c r="AU17" s="23">
        <v>4.6458138612440365E-2</v>
      </c>
      <c r="AV17" s="23">
        <v>5.7815701996899123E-2</v>
      </c>
      <c r="AW17" s="23">
        <v>6.821197409508474E-2</v>
      </c>
      <c r="AX17" s="23">
        <v>7.7679294154383863E-2</v>
      </c>
      <c r="AY17" s="23">
        <v>8.6248524613371208E-2</v>
      </c>
      <c r="AZ17" s="23">
        <v>9.3949110781313627E-2</v>
      </c>
      <c r="BA17" s="23">
        <v>0.10080913799186138</v>
      </c>
      <c r="BB17" s="23">
        <v>0.10685538633593043</v>
      </c>
      <c r="BC17" s="23">
        <v>0.11211338307438524</v>
      </c>
      <c r="BD17" s="23">
        <v>0.11660745282691856</v>
      </c>
      <c r="BE17" s="23">
        <v>1.1303387570565711</v>
      </c>
      <c r="BF17" s="24">
        <v>49141853.409999996</v>
      </c>
      <c r="BG17" s="25">
        <f t="shared" si="11"/>
        <v>1636.2481888629268</v>
      </c>
      <c r="BH17" s="25">
        <f t="shared" si="12"/>
        <v>1589.0286334444593</v>
      </c>
      <c r="BI17" s="25">
        <f t="shared" si="13"/>
        <v>1544.8413956863535</v>
      </c>
      <c r="BJ17" s="25">
        <f t="shared" si="14"/>
        <v>1503.4062449389812</v>
      </c>
      <c r="BK17" s="25">
        <f t="shared" si="15"/>
        <v>1464.4780425936938</v>
      </c>
      <c r="BL17" s="25">
        <f t="shared" si="16"/>
        <v>1427.8415380555339</v>
      </c>
      <c r="BM17" s="25">
        <f t="shared" si="17"/>
        <v>1393.3070710375241</v>
      </c>
      <c r="BN17" s="25">
        <f t="shared" si="18"/>
        <v>1360.7070018282081</v>
      </c>
      <c r="BO17" s="25">
        <f t="shared" si="19"/>
        <v>1329.8927302639286</v>
      </c>
      <c r="BP17" s="25">
        <f t="shared" si="20"/>
        <v>1300.7321938481659</v>
      </c>
      <c r="BQ17" s="26">
        <f t="shared" si="24"/>
        <v>1455.0483040559775</v>
      </c>
      <c r="BR17" s="26">
        <f t="shared" si="25"/>
        <v>1300.7321938481659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</row>
    <row r="18" spans="1:90" x14ac:dyDescent="0.25">
      <c r="A18" s="16" t="s">
        <v>57</v>
      </c>
      <c r="B18" s="17">
        <v>2363.8496110000001</v>
      </c>
      <c r="C18" s="17">
        <v>0</v>
      </c>
      <c r="D18" s="17">
        <v>1560.4262702000001</v>
      </c>
      <c r="E18" s="17">
        <v>0</v>
      </c>
      <c r="F18" s="17">
        <v>27979593</v>
      </c>
      <c r="G18" s="17">
        <v>0</v>
      </c>
      <c r="H18" s="17">
        <v>1632997</v>
      </c>
      <c r="I18" s="17">
        <v>0</v>
      </c>
      <c r="J18" s="17">
        <v>0</v>
      </c>
      <c r="K18" s="17">
        <v>0</v>
      </c>
      <c r="L18" s="17">
        <f t="shared" si="21"/>
        <v>34343860.723473057</v>
      </c>
      <c r="M18" s="18">
        <f t="shared" si="22"/>
        <v>2222.0186343400001</v>
      </c>
      <c r="N18" s="19"/>
      <c r="O18" s="19">
        <f t="shared" si="29"/>
        <v>27979593</v>
      </c>
      <c r="P18" s="19">
        <f t="shared" si="27"/>
        <v>27979593</v>
      </c>
      <c r="Q18" s="19">
        <f t="shared" si="30"/>
        <v>1632997</v>
      </c>
      <c r="R18" s="19">
        <f t="shared" si="3"/>
        <v>0</v>
      </c>
      <c r="S18" s="19">
        <f t="shared" si="4"/>
        <v>0</v>
      </c>
      <c r="T18" s="19">
        <f t="shared" si="5"/>
        <v>0</v>
      </c>
      <c r="U18" s="19">
        <f t="shared" si="6"/>
        <v>0</v>
      </c>
      <c r="V18" s="20"/>
      <c r="W18" s="20"/>
      <c r="X18" s="39">
        <f t="shared" si="23"/>
        <v>32359674.222603407</v>
      </c>
      <c r="Y18" s="39">
        <f t="shared" si="9"/>
        <v>68687721446.946114</v>
      </c>
      <c r="Z18" s="50">
        <f t="shared" si="28"/>
        <v>68290884146.772186</v>
      </c>
      <c r="AA18" s="50">
        <f t="shared" si="28"/>
        <v>67894046846.598274</v>
      </c>
      <c r="AB18" s="50">
        <f t="shared" si="28"/>
        <v>67497209546.424324</v>
      </c>
      <c r="AC18" s="50">
        <f t="shared" si="28"/>
        <v>67100372246.250397</v>
      </c>
      <c r="AD18" s="50">
        <f t="shared" si="28"/>
        <v>66703534946.076462</v>
      </c>
      <c r="AE18" s="50">
        <f t="shared" si="28"/>
        <v>66306697645.902534</v>
      </c>
      <c r="AF18" s="50">
        <f t="shared" si="28"/>
        <v>65909860345.7286</v>
      </c>
      <c r="AG18" s="50">
        <f t="shared" si="28"/>
        <v>65513023045.554687</v>
      </c>
      <c r="AH18" s="50">
        <f t="shared" si="28"/>
        <v>65116185745.380737</v>
      </c>
      <c r="AI18" s="50">
        <f t="shared" si="26"/>
        <v>64719348445.20681</v>
      </c>
      <c r="AJ18" s="21">
        <v>542728.26516676403</v>
      </c>
      <c r="AK18" s="22">
        <v>7238912.608504938</v>
      </c>
      <c r="AL18" s="22">
        <v>7843266.6837039823</v>
      </c>
      <c r="AM18" s="22">
        <v>8498076.3822767045</v>
      </c>
      <c r="AN18" s="22">
        <v>8884938.154000001</v>
      </c>
      <c r="AO18" s="22">
        <v>8884938.154000001</v>
      </c>
      <c r="AP18" s="22">
        <v>8884938.154000001</v>
      </c>
      <c r="AQ18" s="22">
        <v>8884938.154000001</v>
      </c>
      <c r="AR18" s="22">
        <v>8884938.154000001</v>
      </c>
      <c r="AS18" s="22">
        <v>8884938.154000001</v>
      </c>
      <c r="AT18" s="22">
        <v>8884938.154000001</v>
      </c>
      <c r="AU18" s="23">
        <v>1.2202151221238364E-2</v>
      </c>
      <c r="AV18" s="23">
        <v>1.9534734610548041E-2</v>
      </c>
      <c r="AW18" s="23">
        <v>2.8295512607355435E-2</v>
      </c>
      <c r="AX18" s="23">
        <v>3.8333184078348397E-2</v>
      </c>
      <c r="AY18" s="23">
        <v>4.9493956101871212E-2</v>
      </c>
      <c r="AZ18" s="23">
        <v>6.0474232447864512E-2</v>
      </c>
      <c r="BA18" s="23">
        <v>7.0501697422929568E-2</v>
      </c>
      <c r="BB18" s="23">
        <v>7.9608983539726272E-2</v>
      </c>
      <c r="BC18" s="23">
        <v>8.7827226156891744E-2</v>
      </c>
      <c r="BD18" s="23">
        <v>9.5186124874907588E-2</v>
      </c>
      <c r="BE18" s="23">
        <v>1.1028009817174655</v>
      </c>
      <c r="BF18" s="24">
        <v>43319516.047600001</v>
      </c>
      <c r="BG18" s="25">
        <f t="shared" si="11"/>
        <v>1800.7859188295454</v>
      </c>
      <c r="BH18" s="25">
        <f t="shared" si="12"/>
        <v>1747.8275481768901</v>
      </c>
      <c r="BI18" s="25">
        <f t="shared" si="13"/>
        <v>1692.5441524982427</v>
      </c>
      <c r="BJ18" s="25">
        <f t="shared" si="14"/>
        <v>1648.6241173674384</v>
      </c>
      <c r="BK18" s="25">
        <f t="shared" si="15"/>
        <v>1619.6346108934897</v>
      </c>
      <c r="BL18" s="25">
        <f t="shared" si="16"/>
        <v>1591.6165136463719</v>
      </c>
      <c r="BM18" s="25">
        <f t="shared" si="17"/>
        <v>1565.7647929969371</v>
      </c>
      <c r="BN18" s="25">
        <f t="shared" si="18"/>
        <v>1541.8863593542571</v>
      </c>
      <c r="BO18" s="25">
        <f t="shared" si="19"/>
        <v>1519.8122046780302</v>
      </c>
      <c r="BP18" s="25">
        <f t="shared" si="20"/>
        <v>1499.3939005280477</v>
      </c>
      <c r="BQ18" s="26">
        <f t="shared" si="24"/>
        <v>1622.7890118969251</v>
      </c>
      <c r="BR18" s="26">
        <f t="shared" si="25"/>
        <v>1499.3939005280477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</row>
    <row r="19" spans="1:90" x14ac:dyDescent="0.25">
      <c r="A19" s="16" t="s">
        <v>125</v>
      </c>
      <c r="B19" s="17">
        <v>2166.3264045000001</v>
      </c>
      <c r="C19" s="52">
        <v>907</v>
      </c>
      <c r="D19" s="17">
        <v>0</v>
      </c>
      <c r="E19" s="17">
        <v>0</v>
      </c>
      <c r="F19" s="17">
        <v>84358283</v>
      </c>
      <c r="G19" s="17">
        <v>0</v>
      </c>
      <c r="H19" s="17">
        <v>0</v>
      </c>
      <c r="I19" s="17">
        <v>0</v>
      </c>
      <c r="J19" s="17">
        <v>0</v>
      </c>
      <c r="K19" s="17">
        <v>640</v>
      </c>
      <c r="L19" s="17">
        <f t="shared" si="21"/>
        <v>91373787.950591743</v>
      </c>
      <c r="M19" s="18">
        <f t="shared" si="22"/>
        <v>2036.34682023</v>
      </c>
      <c r="N19" s="19"/>
      <c r="O19" s="19">
        <f t="shared" si="29"/>
        <v>83515019</v>
      </c>
      <c r="P19" s="19">
        <f t="shared" si="27"/>
        <v>83515019</v>
      </c>
      <c r="Q19" s="19">
        <f t="shared" si="30"/>
        <v>0</v>
      </c>
      <c r="R19" s="19">
        <f t="shared" si="3"/>
        <v>843264</v>
      </c>
      <c r="S19" s="19">
        <f t="shared" si="4"/>
        <v>843264</v>
      </c>
      <c r="T19" s="19">
        <f>0.55*8784*907*K19+E19</f>
        <v>2804414976</v>
      </c>
      <c r="U19" s="19">
        <f t="shared" si="6"/>
        <v>3091968.0000000005</v>
      </c>
      <c r="V19" s="20"/>
      <c r="W19" s="20"/>
      <c r="X19" s="39">
        <f t="shared" si="23"/>
        <v>86817399.403049022</v>
      </c>
      <c r="Y19" s="39">
        <f t="shared" si="9"/>
        <v>182747575901.18347</v>
      </c>
      <c r="Z19" s="50">
        <f t="shared" si="28"/>
        <v>181545992054.70145</v>
      </c>
      <c r="AA19" s="50">
        <f t="shared" si="28"/>
        <v>180346600350.30246</v>
      </c>
      <c r="AB19" s="50">
        <f t="shared" si="28"/>
        <v>179149400787.98636</v>
      </c>
      <c r="AC19" s="50">
        <f t="shared" si="28"/>
        <v>177954393367.75336</v>
      </c>
      <c r="AD19" s="50">
        <f t="shared" si="28"/>
        <v>176761578089.6033</v>
      </c>
      <c r="AE19" s="50">
        <f t="shared" si="28"/>
        <v>175570954953.53622</v>
      </c>
      <c r="AF19" s="50">
        <f t="shared" si="28"/>
        <v>174382523959.55219</v>
      </c>
      <c r="AG19" s="50">
        <f t="shared" si="28"/>
        <v>173196285107.65112</v>
      </c>
      <c r="AH19" s="50">
        <f t="shared" si="28"/>
        <v>172012238397.8331</v>
      </c>
      <c r="AI19" s="50">
        <f t="shared" si="26"/>
        <v>170830383830.09805</v>
      </c>
      <c r="AJ19" s="21"/>
      <c r="AK19" s="22">
        <v>551117.60800162517</v>
      </c>
      <c r="AL19" s="22">
        <v>625149.10274459934</v>
      </c>
      <c r="AM19" s="22">
        <v>709125.23023801693</v>
      </c>
      <c r="AN19" s="22">
        <v>804381.85058958677</v>
      </c>
      <c r="AO19" s="22">
        <v>912434.26967159729</v>
      </c>
      <c r="AP19" s="22">
        <v>1035001.3440269917</v>
      </c>
      <c r="AQ19" s="22">
        <v>1174032.8237816351</v>
      </c>
      <c r="AR19" s="22">
        <v>1331740.3685233609</v>
      </c>
      <c r="AS19" s="22">
        <v>1510632.729536535</v>
      </c>
      <c r="AT19" s="22">
        <v>1713555.6580576627</v>
      </c>
      <c r="AU19" s="23">
        <v>1.9098155139177377E-2</v>
      </c>
      <c r="AV19" s="23">
        <v>2.7766631172219353E-2</v>
      </c>
      <c r="AW19" s="23">
        <v>3.7692858540208533E-2</v>
      </c>
      <c r="AX19" s="23">
        <v>4.8722240471866421E-2</v>
      </c>
      <c r="AY19" s="23">
        <v>5.9597739467634629E-2</v>
      </c>
      <c r="AZ19" s="23">
        <v>6.9503450308202555E-2</v>
      </c>
      <c r="BA19" s="23">
        <v>7.847692350865107E-2</v>
      </c>
      <c r="BB19" s="23">
        <v>8.6553943038222211E-2</v>
      </c>
      <c r="BC19" s="23">
        <v>9.3768604827720994E-2</v>
      </c>
      <c r="BD19" s="23">
        <v>0.10015339173226456</v>
      </c>
      <c r="BE19" s="23">
        <v>0.97179777525598399</v>
      </c>
      <c r="BF19" s="24">
        <v>95736031.598999992</v>
      </c>
      <c r="BG19" s="25">
        <f t="shared" si="11"/>
        <v>2053.3986676478871</v>
      </c>
      <c r="BH19" s="25">
        <f t="shared" si="12"/>
        <v>2020.225517143992</v>
      </c>
      <c r="BI19" s="25">
        <f t="shared" si="13"/>
        <v>1984.9614425559921</v>
      </c>
      <c r="BJ19" s="25">
        <f t="shared" si="14"/>
        <v>1948.0931682117198</v>
      </c>
      <c r="BK19" s="25">
        <f t="shared" si="15"/>
        <v>1912.1597087040313</v>
      </c>
      <c r="BL19" s="25">
        <f t="shared" si="16"/>
        <v>1878.592968202257</v>
      </c>
      <c r="BM19" s="25">
        <f t="shared" si="17"/>
        <v>1847.1313513050716</v>
      </c>
      <c r="BN19" s="25">
        <f t="shared" si="18"/>
        <v>1817.5388404943885</v>
      </c>
      <c r="BO19" s="25">
        <f t="shared" si="19"/>
        <v>1789.6003358551457</v>
      </c>
      <c r="BP19" s="25">
        <f t="shared" si="20"/>
        <v>1763.11768826295</v>
      </c>
      <c r="BQ19" s="26">
        <f t="shared" si="24"/>
        <v>1901.4819688383436</v>
      </c>
      <c r="BR19" s="26">
        <f t="shared" si="25"/>
        <v>1763.11768826295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</row>
    <row r="20" spans="1:90" x14ac:dyDescent="0.25">
      <c r="A20" s="16" t="s">
        <v>59</v>
      </c>
      <c r="B20" s="17">
        <v>2323.2195671999998</v>
      </c>
      <c r="C20" s="17">
        <v>766.29985739999995</v>
      </c>
      <c r="D20" s="17">
        <v>1581.2103032</v>
      </c>
      <c r="E20" s="17">
        <v>3267065650.0531979</v>
      </c>
      <c r="F20" s="17">
        <v>24300393</v>
      </c>
      <c r="G20" s="17">
        <v>19771182.009100001</v>
      </c>
      <c r="H20" s="17">
        <v>14254748</v>
      </c>
      <c r="I20" s="17">
        <v>5223728.3741199002</v>
      </c>
      <c r="J20" s="17">
        <v>6508.4</v>
      </c>
      <c r="K20" s="17">
        <v>0</v>
      </c>
      <c r="L20" s="17">
        <f t="shared" si="21"/>
        <v>48706311.259812735</v>
      </c>
      <c r="M20" s="18">
        <f t="shared" si="22"/>
        <v>2183.8263931679999</v>
      </c>
      <c r="N20" s="19"/>
      <c r="O20" s="19">
        <f t="shared" si="29"/>
        <v>11538767.058381507</v>
      </c>
      <c r="P20" s="19">
        <f t="shared" si="27"/>
        <v>11538767.058381507</v>
      </c>
      <c r="Q20" s="19">
        <f t="shared" si="30"/>
        <v>6768706.0307185017</v>
      </c>
      <c r="R20" s="19">
        <f t="shared" si="3"/>
        <v>40018849.919999994</v>
      </c>
      <c r="S20" s="19">
        <f t="shared" si="4"/>
        <v>40018849.919999994</v>
      </c>
      <c r="T20" s="19">
        <f t="shared" ref="T20:T25" si="31">0.55*8784*C20*K20+E20</f>
        <v>3267065650.0531979</v>
      </c>
      <c r="U20" s="19">
        <f t="shared" si="6"/>
        <v>5223728.3741199002</v>
      </c>
      <c r="V20" s="20">
        <f t="shared" ref="V20:V27" si="32">G20/(8784*J20)</f>
        <v>0.34583271218529815</v>
      </c>
      <c r="W20" s="20">
        <f t="shared" ref="W20:W27" si="33">(R20-(0.15*8784*K20))/(8784*J20)</f>
        <v>0.7</v>
      </c>
      <c r="X20" s="39">
        <f t="shared" si="23"/>
        <v>34917458.19943814</v>
      </c>
      <c r="Y20" s="39">
        <f t="shared" si="9"/>
        <v>94145556869.572281</v>
      </c>
      <c r="Z20" s="50">
        <f t="shared" si="28"/>
        <v>91227686738.374359</v>
      </c>
      <c r="AA20" s="50">
        <f t="shared" si="28"/>
        <v>88345394278.092636</v>
      </c>
      <c r="AB20" s="50">
        <f t="shared" si="28"/>
        <v>85498679488.727127</v>
      </c>
      <c r="AC20" s="50">
        <f t="shared" si="28"/>
        <v>82687542370.277878</v>
      </c>
      <c r="AD20" s="50">
        <f t="shared" si="28"/>
        <v>79911982922.744843</v>
      </c>
      <c r="AE20" s="50">
        <f t="shared" si="28"/>
        <v>77172001146.128052</v>
      </c>
      <c r="AF20" s="50">
        <f t="shared" si="28"/>
        <v>74467597040.42746</v>
      </c>
      <c r="AG20" s="50">
        <f t="shared" si="28"/>
        <v>71798770605.643112</v>
      </c>
      <c r="AH20" s="50">
        <f t="shared" si="28"/>
        <v>69165521841.774994</v>
      </c>
      <c r="AI20" s="50">
        <f t="shared" si="26"/>
        <v>66567850748.823082</v>
      </c>
      <c r="AJ20" s="21">
        <v>985225.01242613397</v>
      </c>
      <c r="AK20" s="22">
        <v>3348948.0774409864</v>
      </c>
      <c r="AL20" s="22">
        <v>3628541.2328899889</v>
      </c>
      <c r="AM20" s="22">
        <v>3931476.7426443659</v>
      </c>
      <c r="AN20" s="22">
        <v>4259703.3865433186</v>
      </c>
      <c r="AO20" s="22">
        <v>4615332.6419334197</v>
      </c>
      <c r="AP20" s="22">
        <v>5000652.2667724481</v>
      </c>
      <c r="AQ20" s="22">
        <v>5418141.0167438947</v>
      </c>
      <c r="AR20" s="22">
        <v>5870484.5910571301</v>
      </c>
      <c r="AS20" s="22">
        <v>6360592.9095123401</v>
      </c>
      <c r="AT20" s="22">
        <v>6891618.831973345</v>
      </c>
      <c r="AU20" s="23">
        <v>1.1375467552923934E-2</v>
      </c>
      <c r="AV20" s="23">
        <v>1.8504370938637004E-2</v>
      </c>
      <c r="AW20" s="23">
        <v>2.7058013700924182E-2</v>
      </c>
      <c r="AX20" s="23">
        <v>3.6883833822775193E-2</v>
      </c>
      <c r="AY20" s="23">
        <v>4.7827391089439654E-2</v>
      </c>
      <c r="AZ20" s="23">
        <v>5.8789903099980348E-2</v>
      </c>
      <c r="BA20" s="23">
        <v>6.8780532230988511E-2</v>
      </c>
      <c r="BB20" s="23">
        <v>7.7836674771267433E-2</v>
      </c>
      <c r="BC20" s="23">
        <v>8.5993971490029353E-2</v>
      </c>
      <c r="BD20" s="23">
        <v>9.3286385312307207E-2</v>
      </c>
      <c r="BE20" s="23">
        <v>0.90079198851709141</v>
      </c>
      <c r="BF20" s="24">
        <v>91094021.7993</v>
      </c>
      <c r="BG20" s="25">
        <f t="shared" si="11"/>
        <v>1373.1178071358386</v>
      </c>
      <c r="BH20" s="25">
        <f t="shared" si="12"/>
        <v>1314.7177494112175</v>
      </c>
      <c r="BI20" s="25">
        <f t="shared" si="13"/>
        <v>1255.7568875330785</v>
      </c>
      <c r="BJ20" s="25">
        <f t="shared" si="14"/>
        <v>1196.7802222588712</v>
      </c>
      <c r="BK20" s="25">
        <f t="shared" si="15"/>
        <v>1138.2669179962165</v>
      </c>
      <c r="BL20" s="25">
        <f t="shared" si="16"/>
        <v>1081.7512878940786</v>
      </c>
      <c r="BM20" s="25">
        <f t="shared" si="17"/>
        <v>1028.2726577256508</v>
      </c>
      <c r="BN20" s="25">
        <f t="shared" si="18"/>
        <v>977.51155365150532</v>
      </c>
      <c r="BO20" s="25">
        <f t="shared" si="19"/>
        <v>929.19167218207792</v>
      </c>
      <c r="BP20" s="25">
        <f t="shared" si="20"/>
        <v>883.07331730358283</v>
      </c>
      <c r="BQ20" s="26">
        <f t="shared" si="24"/>
        <v>1117.844007309212</v>
      </c>
      <c r="BR20" s="26">
        <f t="shared" si="25"/>
        <v>883.07331730358283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</row>
    <row r="21" spans="1:90" x14ac:dyDescent="0.25">
      <c r="A21" s="16" t="s">
        <v>60</v>
      </c>
      <c r="B21" s="17">
        <v>0</v>
      </c>
      <c r="C21" s="17">
        <v>847.59208590000003</v>
      </c>
      <c r="D21" s="17">
        <v>2635.1274653999999</v>
      </c>
      <c r="E21" s="17">
        <v>0</v>
      </c>
      <c r="F21" s="17">
        <v>0</v>
      </c>
      <c r="G21" s="17">
        <v>4053378.0000999998</v>
      </c>
      <c r="H21" s="17">
        <v>59067</v>
      </c>
      <c r="I21" s="17">
        <v>0</v>
      </c>
      <c r="J21" s="17">
        <v>1388.6</v>
      </c>
      <c r="K21" s="17">
        <v>0</v>
      </c>
      <c r="L21" s="17">
        <f t="shared" si="21"/>
        <v>1795630.0940223555</v>
      </c>
      <c r="M21" s="18">
        <f t="shared" si="22"/>
        <v>0</v>
      </c>
      <c r="N21" s="19"/>
      <c r="O21" s="19">
        <f t="shared" si="29"/>
        <v>0</v>
      </c>
      <c r="P21" s="19">
        <f t="shared" si="27"/>
        <v>0</v>
      </c>
      <c r="Q21" s="19">
        <f t="shared" si="30"/>
        <v>0</v>
      </c>
      <c r="R21" s="19">
        <f t="shared" si="3"/>
        <v>4112445.0000999998</v>
      </c>
      <c r="S21" s="19">
        <f t="shared" si="4"/>
        <v>4112445.0000999998</v>
      </c>
      <c r="T21" s="19">
        <f t="shared" si="31"/>
        <v>0</v>
      </c>
      <c r="U21" s="19">
        <f t="shared" si="6"/>
        <v>0</v>
      </c>
      <c r="V21" s="20">
        <f t="shared" si="32"/>
        <v>0.33231321951851234</v>
      </c>
      <c r="W21" s="20">
        <f t="shared" si="33"/>
        <v>0.33715578414900466</v>
      </c>
      <c r="X21" s="39">
        <f t="shared" si="23"/>
        <v>1742837.9178918924</v>
      </c>
      <c r="Y21" s="39">
        <f t="shared" si="9"/>
        <v>3591260188.0447111</v>
      </c>
      <c r="Z21" s="50">
        <f t="shared" si="28"/>
        <v>3580701752.8186188</v>
      </c>
      <c r="AA21" s="50">
        <f t="shared" si="28"/>
        <v>3570143317.5925264</v>
      </c>
      <c r="AB21" s="50">
        <f t="shared" si="28"/>
        <v>3559584882.3664322</v>
      </c>
      <c r="AC21" s="50">
        <f t="shared" si="28"/>
        <v>3549026447.1403408</v>
      </c>
      <c r="AD21" s="50">
        <f t="shared" si="28"/>
        <v>3538468011.914248</v>
      </c>
      <c r="AE21" s="50">
        <f t="shared" si="28"/>
        <v>3527909576.6881552</v>
      </c>
      <c r="AF21" s="50">
        <f t="shared" si="28"/>
        <v>3517351141.4620619</v>
      </c>
      <c r="AG21" s="50">
        <f t="shared" si="28"/>
        <v>3506792706.2359705</v>
      </c>
      <c r="AH21" s="50">
        <f t="shared" si="28"/>
        <v>3496234271.0098772</v>
      </c>
      <c r="AI21" s="50">
        <f t="shared" si="26"/>
        <v>3485675835.7837849</v>
      </c>
      <c r="AJ21" s="21"/>
      <c r="AK21" s="22">
        <v>3611728.4319631737</v>
      </c>
      <c r="AL21" s="22">
        <v>3611728.4319631737</v>
      </c>
      <c r="AM21" s="22">
        <v>3611728.4319631737</v>
      </c>
      <c r="AN21" s="22">
        <v>3611728.4319631737</v>
      </c>
      <c r="AO21" s="22">
        <v>3611728.4319631737</v>
      </c>
      <c r="AP21" s="22">
        <v>3611728.4319631737</v>
      </c>
      <c r="AQ21" s="22">
        <v>3611728.4319631737</v>
      </c>
      <c r="AR21" s="22">
        <v>3611728.4319631737</v>
      </c>
      <c r="AS21" s="22">
        <v>3611728.4319631737</v>
      </c>
      <c r="AT21" s="22">
        <v>3611728.4319631737</v>
      </c>
      <c r="AU21" s="23">
        <v>5.3736007062315301E-2</v>
      </c>
      <c r="AV21" s="23">
        <v>6.4714739161627025E-2</v>
      </c>
      <c r="AW21" s="23">
        <v>7.4768049126363714E-2</v>
      </c>
      <c r="AX21" s="23">
        <v>8.3922056188356853E-2</v>
      </c>
      <c r="AY21" s="23">
        <v>9.2201681659859827E-2</v>
      </c>
      <c r="AZ21" s="23">
        <v>9.9630691656382706E-2</v>
      </c>
      <c r="BA21" s="23">
        <v>0.10623173809645967</v>
      </c>
      <c r="BB21" s="23">
        <v>0.11202639804365881</v>
      </c>
      <c r="BC21" s="23">
        <v>0.11703521145358933</v>
      </c>
      <c r="BD21" s="23">
        <v>0.12127771738620828</v>
      </c>
      <c r="BE21" s="23">
        <v>1.3252080576650536</v>
      </c>
      <c r="BF21" s="24">
        <v>12429294.5309</v>
      </c>
      <c r="BG21" s="25">
        <f t="shared" si="11"/>
        <v>426.67661344448248</v>
      </c>
      <c r="BH21" s="25">
        <f t="shared" si="12"/>
        <v>418.61170522937545</v>
      </c>
      <c r="BI21" s="25">
        <f t="shared" si="13"/>
        <v>411.34685495229076</v>
      </c>
      <c r="BJ21" s="25">
        <f t="shared" si="14"/>
        <v>404.8042680195901</v>
      </c>
      <c r="BK21" s="25">
        <f t="shared" si="15"/>
        <v>398.91748430720548</v>
      </c>
      <c r="BL21" s="25">
        <f t="shared" si="16"/>
        <v>393.62952301689245</v>
      </c>
      <c r="BM21" s="25">
        <f t="shared" si="17"/>
        <v>388.89139249699986</v>
      </c>
      <c r="BN21" s="25">
        <f t="shared" si="18"/>
        <v>384.66088528688897</v>
      </c>
      <c r="BO21" s="25">
        <f t="shared" si="19"/>
        <v>380.9015981270822</v>
      </c>
      <c r="BP21" s="25">
        <f t="shared" si="20"/>
        <v>377.58213098950591</v>
      </c>
      <c r="BQ21" s="26">
        <f t="shared" si="24"/>
        <v>398.60224558703135</v>
      </c>
      <c r="BR21" s="26">
        <f t="shared" si="25"/>
        <v>377.58213098950591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</row>
    <row r="22" spans="1:90" x14ac:dyDescent="0.25">
      <c r="A22" s="16" t="s">
        <v>61</v>
      </c>
      <c r="B22" s="17">
        <v>2157.9958127</v>
      </c>
      <c r="C22" s="17">
        <v>975.17739540000002</v>
      </c>
      <c r="D22" s="17">
        <v>1544.2413833000001</v>
      </c>
      <c r="E22" s="17">
        <v>48214762.492757589</v>
      </c>
      <c r="F22" s="17">
        <v>16297835</v>
      </c>
      <c r="G22" s="17">
        <v>676555.59400000004</v>
      </c>
      <c r="H22" s="17">
        <v>2892354</v>
      </c>
      <c r="I22" s="17">
        <v>20917.47183750011</v>
      </c>
      <c r="J22" s="17">
        <v>288.8</v>
      </c>
      <c r="K22" s="17">
        <v>0</v>
      </c>
      <c r="L22" s="17">
        <f t="shared" si="21"/>
        <v>20172564.456260882</v>
      </c>
      <c r="M22" s="18">
        <f t="shared" si="22"/>
        <v>2028.5160639379999</v>
      </c>
      <c r="N22" s="19"/>
      <c r="O22" s="19">
        <f t="shared" si="29"/>
        <v>15364291.766884193</v>
      </c>
      <c r="P22" s="19">
        <f t="shared" si="27"/>
        <v>15364291.766884193</v>
      </c>
      <c r="Q22" s="19">
        <f t="shared" si="30"/>
        <v>2726679.3871158077</v>
      </c>
      <c r="R22" s="19">
        <f t="shared" si="3"/>
        <v>1775773.44</v>
      </c>
      <c r="S22" s="19">
        <f t="shared" si="4"/>
        <v>1775773.44</v>
      </c>
      <c r="T22" s="19">
        <f t="shared" si="31"/>
        <v>48214762.492757589</v>
      </c>
      <c r="U22" s="19">
        <f t="shared" si="6"/>
        <v>20917.47183750011</v>
      </c>
      <c r="V22" s="20">
        <f t="shared" si="32"/>
        <v>0.26669444712496659</v>
      </c>
      <c r="W22" s="20">
        <f t="shared" si="33"/>
        <v>0.7</v>
      </c>
      <c r="X22" s="39">
        <f t="shared" si="23"/>
        <v>18578636.344631355</v>
      </c>
      <c r="Y22" s="39">
        <f t="shared" si="9"/>
        <v>40296914150.029007</v>
      </c>
      <c r="Z22" s="50">
        <f t="shared" si="28"/>
        <v>39967249782.807709</v>
      </c>
      <c r="AA22" s="50">
        <f t="shared" si="28"/>
        <v>39640002914.452034</v>
      </c>
      <c r="AB22" s="50">
        <f t="shared" si="28"/>
        <v>39315173544.962006</v>
      </c>
      <c r="AC22" s="50">
        <f t="shared" si="28"/>
        <v>38992761674.337631</v>
      </c>
      <c r="AD22" s="50">
        <f t="shared" si="28"/>
        <v>38672767302.578911</v>
      </c>
      <c r="AE22" s="50">
        <f t="shared" si="28"/>
        <v>38355190429.685829</v>
      </c>
      <c r="AF22" s="50">
        <f t="shared" si="28"/>
        <v>38040031055.658386</v>
      </c>
      <c r="AG22" s="50">
        <f t="shared" si="28"/>
        <v>37727289180.496605</v>
      </c>
      <c r="AH22" s="50">
        <f t="shared" si="28"/>
        <v>37416964804.200447</v>
      </c>
      <c r="AI22" s="50">
        <f t="shared" si="26"/>
        <v>37109057926.769951</v>
      </c>
      <c r="AJ22" s="21">
        <v>787533.354986666</v>
      </c>
      <c r="AK22" s="22">
        <v>1697994.5225357746</v>
      </c>
      <c r="AL22" s="22">
        <v>1991053.089595275</v>
      </c>
      <c r="AM22" s="22">
        <v>2334690.9268391752</v>
      </c>
      <c r="AN22" s="22">
        <v>2737637.5609216713</v>
      </c>
      <c r="AO22" s="22">
        <v>3210129.1562030497</v>
      </c>
      <c r="AP22" s="22">
        <v>3764168.5468530674</v>
      </c>
      <c r="AQ22" s="22">
        <v>4413830.1481542345</v>
      </c>
      <c r="AR22" s="22">
        <v>5175617.4927508356</v>
      </c>
      <c r="AS22" s="22">
        <v>5982068.5757632507</v>
      </c>
      <c r="AT22" s="22">
        <v>5982068.5757632507</v>
      </c>
      <c r="AU22" s="23">
        <v>4.2074781713191504E-2</v>
      </c>
      <c r="AV22" s="23">
        <v>5.3795009159865084E-2</v>
      </c>
      <c r="AW22" s="23">
        <v>6.4544470420188085E-2</v>
      </c>
      <c r="AX22" s="23">
        <v>7.4355427813469654E-2</v>
      </c>
      <c r="AY22" s="23">
        <v>8.3258675750193675E-2</v>
      </c>
      <c r="AZ22" s="23">
        <v>9.1283599414817479E-2</v>
      </c>
      <c r="BA22" s="23">
        <v>9.8458230981317119E-2</v>
      </c>
      <c r="BB22" s="23">
        <v>0.10480930346314697</v>
      </c>
      <c r="BC22" s="23">
        <v>0.1103623022950582</v>
      </c>
      <c r="BD22" s="23">
        <v>0.1151415147401727</v>
      </c>
      <c r="BE22" s="23">
        <v>0.60820033171625643</v>
      </c>
      <c r="BF22" s="24">
        <v>66455749.755199999</v>
      </c>
      <c r="BG22" s="25">
        <f t="shared" si="11"/>
        <v>1662.2007471238157</v>
      </c>
      <c r="BH22" s="25">
        <f t="shared" si="12"/>
        <v>1597.7184958044938</v>
      </c>
      <c r="BI22" s="25">
        <f t="shared" si="13"/>
        <v>1536.5117132618338</v>
      </c>
      <c r="BJ22" s="25">
        <f t="shared" si="14"/>
        <v>1477.8082517460414</v>
      </c>
      <c r="BK22" s="25">
        <f t="shared" si="15"/>
        <v>1420.9269920156191</v>
      </c>
      <c r="BL22" s="25">
        <f t="shared" si="16"/>
        <v>1365.2650013511295</v>
      </c>
      <c r="BM22" s="25">
        <f t="shared" si="17"/>
        <v>1310.2905030438117</v>
      </c>
      <c r="BN22" s="25">
        <f t="shared" si="18"/>
        <v>1255.5407971997481</v>
      </c>
      <c r="BO22" s="25">
        <f t="shared" si="19"/>
        <v>1203.9739258786112</v>
      </c>
      <c r="BP22" s="25">
        <f t="shared" si="20"/>
        <v>1186.7124341020524</v>
      </c>
      <c r="BQ22" s="26">
        <f t="shared" si="24"/>
        <v>1401.6948861527158</v>
      </c>
      <c r="BR22" s="26">
        <f t="shared" si="25"/>
        <v>1186.7124341020524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</row>
    <row r="23" spans="1:90" x14ac:dyDescent="0.25">
      <c r="A23" s="16" t="s">
        <v>62</v>
      </c>
      <c r="B23" s="17">
        <v>2082.5040770999999</v>
      </c>
      <c r="C23" s="17">
        <v>886.31744089999995</v>
      </c>
      <c r="D23" s="17">
        <v>1756.554529</v>
      </c>
      <c r="E23" s="17">
        <v>33906455.554328367</v>
      </c>
      <c r="F23" s="17">
        <v>2268133</v>
      </c>
      <c r="G23" s="17">
        <v>23603159.816199999</v>
      </c>
      <c r="H23" s="17">
        <v>329883.23700000002</v>
      </c>
      <c r="I23" s="17">
        <v>34983.969129000077</v>
      </c>
      <c r="J23" s="17">
        <v>6625.1</v>
      </c>
      <c r="K23" s="17">
        <v>0</v>
      </c>
      <c r="L23" s="17">
        <f t="shared" si="21"/>
        <v>13128326.387450505</v>
      </c>
      <c r="M23" s="18">
        <f t="shared" si="22"/>
        <v>1957.5538324739998</v>
      </c>
      <c r="N23" s="19"/>
      <c r="O23" s="19">
        <f t="shared" si="29"/>
        <v>4.6566128730773926E-10</v>
      </c>
      <c r="P23" s="19">
        <f t="shared" si="27"/>
        <v>4.6566128730773926E-10</v>
      </c>
      <c r="Q23" s="19">
        <f t="shared" si="30"/>
        <v>5.8207660913467407E-11</v>
      </c>
      <c r="R23" s="19">
        <f t="shared" si="3"/>
        <v>26201176.053199999</v>
      </c>
      <c r="S23" s="19">
        <f t="shared" si="4"/>
        <v>26201176.053199999</v>
      </c>
      <c r="T23" s="19">
        <f t="shared" si="31"/>
        <v>33906455.554328367</v>
      </c>
      <c r="U23" s="19">
        <f t="shared" si="6"/>
        <v>34983.969129000077</v>
      </c>
      <c r="V23" s="20">
        <f t="shared" si="32"/>
        <v>0.40558826592891373</v>
      </c>
      <c r="W23" s="20">
        <f t="shared" si="33"/>
        <v>0.4502316487905918</v>
      </c>
      <c r="X23" s="39">
        <f t="shared" si="23"/>
        <v>11628232.881798455</v>
      </c>
      <c r="Y23" s="39">
        <f t="shared" si="9"/>
        <v>26222746319.34668</v>
      </c>
      <c r="Z23" s="50">
        <f t="shared" ref="Z23:AH32" si="34">(Z$55*((Z$55*$B23)+(Z$56*$M23))*$F23)+(Z$56*((Z$55*$B23)+(Z$56*$M23))*$P23)+(Z$55*$D23*$H23)+(Z$56*$D23*$Q23)+(Z$55*$C23*$G23)+(Z$56*$C23*$S23)</f>
        <v>25897221278.628784</v>
      </c>
      <c r="AA23" s="50">
        <f t="shared" si="34"/>
        <v>25577364313.374775</v>
      </c>
      <c r="AB23" s="50">
        <f t="shared" si="34"/>
        <v>25263175423.584644</v>
      </c>
      <c r="AC23" s="50">
        <f t="shared" si="34"/>
        <v>24954654609.258408</v>
      </c>
      <c r="AD23" s="50">
        <f t="shared" si="34"/>
        <v>24651801870.396057</v>
      </c>
      <c r="AE23" s="50">
        <f t="shared" si="34"/>
        <v>24354617206.997589</v>
      </c>
      <c r="AF23" s="50">
        <f t="shared" si="34"/>
        <v>24063100619.063007</v>
      </c>
      <c r="AG23" s="50">
        <f t="shared" si="34"/>
        <v>23777252106.592316</v>
      </c>
      <c r="AH23" s="50">
        <f t="shared" si="34"/>
        <v>23497071669.58551</v>
      </c>
      <c r="AI23" s="50">
        <f t="shared" si="26"/>
        <v>23222559308.042583</v>
      </c>
      <c r="AJ23" s="21">
        <v>316260.46226356021</v>
      </c>
      <c r="AK23" s="22">
        <v>2962380.3259656811</v>
      </c>
      <c r="AL23" s="22">
        <v>3335377.5726553947</v>
      </c>
      <c r="AM23" s="22">
        <v>3755339.3987472332</v>
      </c>
      <c r="AN23" s="22">
        <v>4228179.17689473</v>
      </c>
      <c r="AO23" s="22">
        <v>4760554.8403667752</v>
      </c>
      <c r="AP23" s="22">
        <v>5359962.6316649299</v>
      </c>
      <c r="AQ23" s="22">
        <v>6034842.6551538287</v>
      </c>
      <c r="AR23" s="22">
        <v>6794697.7199636595</v>
      </c>
      <c r="AS23" s="22">
        <v>7650227.1465605469</v>
      </c>
      <c r="AT23" s="22">
        <v>8613477.4210801758</v>
      </c>
      <c r="AU23" s="23">
        <v>4.4340193491464598E-2</v>
      </c>
      <c r="AV23" s="23">
        <v>5.604529365023047E-2</v>
      </c>
      <c r="AW23" s="23">
        <v>6.6803887842410314E-2</v>
      </c>
      <c r="AX23" s="23">
        <v>7.6643046825041278E-2</v>
      </c>
      <c r="AY23" s="23">
        <v>8.5588609248013744E-2</v>
      </c>
      <c r="AZ23" s="23">
        <v>9.3665225750441936E-2</v>
      </c>
      <c r="BA23" s="23">
        <v>0.10089640128180878</v>
      </c>
      <c r="BB23" s="23">
        <v>0.10730453571523049</v>
      </c>
      <c r="BC23" s="23">
        <v>0.11291096281755593</v>
      </c>
      <c r="BD23" s="23">
        <v>0.11773598763848463</v>
      </c>
      <c r="BE23" s="23">
        <v>0.74767633692062474</v>
      </c>
      <c r="BF23" s="24">
        <v>59467354.632399999</v>
      </c>
      <c r="BG23" s="25">
        <f t="shared" si="11"/>
        <v>823.56939429485487</v>
      </c>
      <c r="BH23" s="25">
        <f t="shared" si="12"/>
        <v>790.96683106730552</v>
      </c>
      <c r="BI23" s="25">
        <f t="shared" si="13"/>
        <v>760.17396547432452</v>
      </c>
      <c r="BJ23" s="25">
        <f t="shared" si="14"/>
        <v>730.90912118588915</v>
      </c>
      <c r="BK23" s="25">
        <f t="shared" si="15"/>
        <v>702.92715338462688</v>
      </c>
      <c r="BL23" s="25">
        <f t="shared" si="16"/>
        <v>676.01386721357903</v>
      </c>
      <c r="BM23" s="25">
        <f t="shared" si="17"/>
        <v>649.98187029936969</v>
      </c>
      <c r="BN23" s="25">
        <f t="shared" si="18"/>
        <v>624.66756961169528</v>
      </c>
      <c r="BO23" s="25">
        <f t="shared" si="19"/>
        <v>599.9290871504744</v>
      </c>
      <c r="BP23" s="25">
        <f t="shared" si="20"/>
        <v>575.64490969352948</v>
      </c>
      <c r="BQ23" s="26">
        <f t="shared" si="24"/>
        <v>693.47837693756492</v>
      </c>
      <c r="BR23" s="26">
        <f t="shared" si="25"/>
        <v>575.64490969352948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</row>
    <row r="24" spans="1:90" x14ac:dyDescent="0.25">
      <c r="A24" s="16" t="s">
        <v>63</v>
      </c>
      <c r="B24" s="17">
        <v>2254.9510461</v>
      </c>
      <c r="C24" s="17">
        <v>810.28612769999995</v>
      </c>
      <c r="D24" s="17">
        <v>1586.13537</v>
      </c>
      <c r="E24" s="17">
        <v>3044925860.3700438</v>
      </c>
      <c r="F24" s="17">
        <v>53210780</v>
      </c>
      <c r="G24" s="17">
        <v>18499950.609700002</v>
      </c>
      <c r="H24" s="17">
        <v>774872</v>
      </c>
      <c r="I24" s="17">
        <v>4299172.8757443</v>
      </c>
      <c r="J24" s="17">
        <v>5008.3999999999996</v>
      </c>
      <c r="K24" s="17">
        <v>0</v>
      </c>
      <c r="L24" s="17">
        <f t="shared" si="21"/>
        <v>69625967.556882352</v>
      </c>
      <c r="M24" s="18">
        <f t="shared" si="22"/>
        <v>2119.6539833339998</v>
      </c>
      <c r="N24" s="19"/>
      <c r="O24" s="19">
        <f t="shared" si="29"/>
        <v>41091564.491654843</v>
      </c>
      <c r="P24" s="19">
        <f t="shared" si="27"/>
        <v>41091564.491654843</v>
      </c>
      <c r="Q24" s="19">
        <f t="shared" si="30"/>
        <v>598388.19804516248</v>
      </c>
      <c r="R24" s="19">
        <f t="shared" si="3"/>
        <v>30795649.919999994</v>
      </c>
      <c r="S24" s="19">
        <f t="shared" si="4"/>
        <v>30795649.919999994</v>
      </c>
      <c r="T24" s="19">
        <f t="shared" si="31"/>
        <v>3044925860.3700438</v>
      </c>
      <c r="U24" s="19">
        <f t="shared" si="6"/>
        <v>4299172.8757443</v>
      </c>
      <c r="V24" s="20">
        <f t="shared" si="32"/>
        <v>0.4205128146485308</v>
      </c>
      <c r="W24" s="20">
        <f t="shared" si="33"/>
        <v>0.7</v>
      </c>
      <c r="X24" s="39">
        <f t="shared" si="23"/>
        <v>58023618.413061894</v>
      </c>
      <c r="Y24" s="39">
        <f t="shared" si="9"/>
        <v>136207009253.39465</v>
      </c>
      <c r="Z24" s="50">
        <f t="shared" si="34"/>
        <v>133738966941.11295</v>
      </c>
      <c r="AA24" s="50">
        <f t="shared" si="34"/>
        <v>131303718514.05734</v>
      </c>
      <c r="AB24" s="50">
        <f t="shared" si="34"/>
        <v>128901263972.22784</v>
      </c>
      <c r="AC24" s="50">
        <f t="shared" si="34"/>
        <v>126531603315.62454</v>
      </c>
      <c r="AD24" s="50">
        <f t="shared" si="34"/>
        <v>124194736544.24741</v>
      </c>
      <c r="AE24" s="50">
        <f t="shared" si="34"/>
        <v>121890663658.09637</v>
      </c>
      <c r="AF24" s="50">
        <f t="shared" si="34"/>
        <v>119619384657.17148</v>
      </c>
      <c r="AG24" s="50">
        <f t="shared" si="34"/>
        <v>117380899541.47278</v>
      </c>
      <c r="AH24" s="50">
        <f t="shared" si="34"/>
        <v>115175208311.00018</v>
      </c>
      <c r="AI24" s="50">
        <f t="shared" si="26"/>
        <v>113002310965.75375</v>
      </c>
      <c r="AJ24" s="21">
        <v>1827908.7970816612</v>
      </c>
      <c r="AK24" s="22">
        <v>4775710.4785206858</v>
      </c>
      <c r="AL24" s="22">
        <v>5061373.8993692854</v>
      </c>
      <c r="AM24" s="22">
        <v>5364124.5348591302</v>
      </c>
      <c r="AN24" s="22">
        <v>5684984.4721140405</v>
      </c>
      <c r="AO24" s="22">
        <v>6025036.9353191201</v>
      </c>
      <c r="AP24" s="22">
        <v>6385429.9426891059</v>
      </c>
      <c r="AQ24" s="22">
        <v>6767380.1821815707</v>
      </c>
      <c r="AR24" s="22">
        <v>7172177.1190393995</v>
      </c>
      <c r="AS24" s="22">
        <v>7601187.3490296174</v>
      </c>
      <c r="AT24" s="22">
        <v>8055859.2120751143</v>
      </c>
      <c r="AU24" s="23">
        <v>4.5925301256458884E-2</v>
      </c>
      <c r="AV24" s="23">
        <v>5.7447475252927635E-2</v>
      </c>
      <c r="AW24" s="23">
        <v>6.8019871965554771E-2</v>
      </c>
      <c r="AX24" s="23">
        <v>7.7671255549376234E-2</v>
      </c>
      <c r="AY24" s="23">
        <v>8.6429083608699164E-2</v>
      </c>
      <c r="AZ24" s="23">
        <v>9.4319556124933548E-2</v>
      </c>
      <c r="BA24" s="23">
        <v>0.1013676623859309</v>
      </c>
      <c r="BB24" s="23">
        <v>0.1075972259952423</v>
      </c>
      <c r="BC24" s="23">
        <v>0.11303094803657514</v>
      </c>
      <c r="BD24" s="23">
        <v>0.11769044846571815</v>
      </c>
      <c r="BE24" s="23">
        <v>1.0389198760429761</v>
      </c>
      <c r="BF24" s="24">
        <v>112690037.1441</v>
      </c>
      <c r="BG24" s="25">
        <f t="shared" si="11"/>
        <v>1544.4687154355126</v>
      </c>
      <c r="BH24" s="25">
        <f t="shared" si="12"/>
        <v>1490.3150168871362</v>
      </c>
      <c r="BI24" s="25">
        <f t="shared" si="13"/>
        <v>1439.8008772847534</v>
      </c>
      <c r="BJ24" s="25">
        <f t="shared" si="14"/>
        <v>1392.5406652342645</v>
      </c>
      <c r="BK24" s="25">
        <f t="shared" si="15"/>
        <v>1348.200292927188</v>
      </c>
      <c r="BL24" s="25">
        <f t="shared" si="16"/>
        <v>1306.4888005707587</v>
      </c>
      <c r="BM24" s="25">
        <f t="shared" si="17"/>
        <v>1267.1515307038817</v>
      </c>
      <c r="BN24" s="25">
        <f t="shared" si="18"/>
        <v>1229.9645525807016</v>
      </c>
      <c r="BO24" s="25">
        <f t="shared" si="19"/>
        <v>1194.7300774231471</v>
      </c>
      <c r="BP24" s="25">
        <f t="shared" si="20"/>
        <v>1161.2726650816751</v>
      </c>
      <c r="BQ24" s="26">
        <f t="shared" si="24"/>
        <v>1337.4933194129017</v>
      </c>
      <c r="BR24" s="26">
        <f t="shared" si="25"/>
        <v>1161.2726650816751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</row>
    <row r="25" spans="1:90" x14ac:dyDescent="0.25">
      <c r="A25" s="16" t="s">
        <v>64</v>
      </c>
      <c r="B25" s="17">
        <v>2317.9822393999998</v>
      </c>
      <c r="C25" s="17">
        <v>862.64948679999998</v>
      </c>
      <c r="D25" s="17">
        <v>1590.7834353999999</v>
      </c>
      <c r="E25" s="17">
        <v>83925611.73884958</v>
      </c>
      <c r="F25" s="17">
        <v>21989584</v>
      </c>
      <c r="G25" s="17">
        <v>5715510.0219999999</v>
      </c>
      <c r="H25" s="17">
        <v>29243</v>
      </c>
      <c r="I25" s="17">
        <v>97924.447742399992</v>
      </c>
      <c r="J25" s="17">
        <v>2768.2</v>
      </c>
      <c r="K25" s="17">
        <v>0</v>
      </c>
      <c r="L25" s="17">
        <f t="shared" si="21"/>
        <v>28016195.921406604</v>
      </c>
      <c r="M25" s="18">
        <f t="shared" si="22"/>
        <v>2178.9033050359999</v>
      </c>
      <c r="N25" s="19"/>
      <c r="O25" s="19">
        <f t="shared" si="29"/>
        <v>10699000.722071774</v>
      </c>
      <c r="P25" s="19">
        <f t="shared" si="27"/>
        <v>10699000.722071774</v>
      </c>
      <c r="Q25" s="19">
        <f t="shared" si="30"/>
        <v>14228.139928228969</v>
      </c>
      <c r="R25" s="19">
        <f t="shared" si="3"/>
        <v>17021108.159999996</v>
      </c>
      <c r="S25" s="19">
        <f t="shared" si="4"/>
        <v>17021108.159999996</v>
      </c>
      <c r="T25" s="19">
        <f t="shared" si="31"/>
        <v>83925611.73884958</v>
      </c>
      <c r="U25" s="19">
        <f t="shared" si="6"/>
        <v>97924.447742399992</v>
      </c>
      <c r="V25" s="20">
        <f t="shared" si="32"/>
        <v>0.2350526756420071</v>
      </c>
      <c r="W25" s="20">
        <f t="shared" si="33"/>
        <v>0.7</v>
      </c>
      <c r="X25" s="39">
        <f t="shared" si="23"/>
        <v>19050948.876974624</v>
      </c>
      <c r="Y25" s="39">
        <f t="shared" si="9"/>
        <v>55948466231.074364</v>
      </c>
      <c r="Z25" s="50">
        <f t="shared" si="34"/>
        <v>54014091416.030174</v>
      </c>
      <c r="AA25" s="50">
        <f t="shared" si="34"/>
        <v>52111122246.79882</v>
      </c>
      <c r="AB25" s="50">
        <f t="shared" si="34"/>
        <v>50239558723.380295</v>
      </c>
      <c r="AC25" s="50">
        <f t="shared" si="34"/>
        <v>48399400845.774643</v>
      </c>
      <c r="AD25" s="50">
        <f t="shared" si="34"/>
        <v>46590648613.981819</v>
      </c>
      <c r="AE25" s="50">
        <f t="shared" si="34"/>
        <v>44813302028.001846</v>
      </c>
      <c r="AF25" s="50">
        <f t="shared" si="34"/>
        <v>43067361087.834717</v>
      </c>
      <c r="AG25" s="50">
        <f t="shared" si="34"/>
        <v>41352825793.480438</v>
      </c>
      <c r="AH25" s="50">
        <f t="shared" si="34"/>
        <v>39669696144.939003</v>
      </c>
      <c r="AI25" s="50">
        <f t="shared" si="26"/>
        <v>38017972142.210411</v>
      </c>
      <c r="AJ25" s="21">
        <v>840189.54411773931</v>
      </c>
      <c r="AK25" s="22">
        <v>7888544.3585652001</v>
      </c>
      <c r="AL25" s="22">
        <v>7888544.3585652001</v>
      </c>
      <c r="AM25" s="22">
        <v>7888544.3585652001</v>
      </c>
      <c r="AN25" s="22">
        <v>7888544.3585652001</v>
      </c>
      <c r="AO25" s="22">
        <v>7888544.3585652001</v>
      </c>
      <c r="AP25" s="22">
        <v>7888544.3585652001</v>
      </c>
      <c r="AQ25" s="22">
        <v>7888544.3585652001</v>
      </c>
      <c r="AR25" s="22">
        <v>7888544.3585652001</v>
      </c>
      <c r="AS25" s="22">
        <v>7888544.3585652001</v>
      </c>
      <c r="AT25" s="22">
        <v>7888544.3585652001</v>
      </c>
      <c r="AU25" s="23">
        <v>4.8008468033873729E-2</v>
      </c>
      <c r="AV25" s="23">
        <v>5.924360710051195E-2</v>
      </c>
      <c r="AW25" s="23">
        <v>6.9521643169629638E-2</v>
      </c>
      <c r="AX25" s="23">
        <v>7.8874725617712527E-2</v>
      </c>
      <c r="AY25" s="23">
        <v>8.7333534705797786E-2</v>
      </c>
      <c r="AZ25" s="23">
        <v>9.492734093371212E-2</v>
      </c>
      <c r="BA25" s="23">
        <v>0.10168406188202468</v>
      </c>
      <c r="BB25" s="23">
        <v>0.10763031664615251</v>
      </c>
      <c r="BC25" s="23">
        <v>0.11279147796268493</v>
      </c>
      <c r="BD25" s="23">
        <v>0.11719172212380437</v>
      </c>
      <c r="BE25" s="23">
        <v>0.82836500905863464</v>
      </c>
      <c r="BF25" s="24">
        <v>73094473.978499994</v>
      </c>
      <c r="BG25" s="25">
        <f t="shared" si="11"/>
        <v>1370.6854935591309</v>
      </c>
      <c r="BH25" s="25">
        <f t="shared" si="12"/>
        <v>1300.0617140959168</v>
      </c>
      <c r="BI25" s="25">
        <f t="shared" si="13"/>
        <v>1234.3125601674135</v>
      </c>
      <c r="BJ25" s="25">
        <f t="shared" si="14"/>
        <v>1172.8860824004989</v>
      </c>
      <c r="BK25" s="25">
        <f t="shared" si="15"/>
        <v>1115.3106479775986</v>
      </c>
      <c r="BL25" s="25">
        <f t="shared" si="16"/>
        <v>1061.1808728427982</v>
      </c>
      <c r="BM25" s="25">
        <f t="shared" si="17"/>
        <v>1010.1464077676785</v>
      </c>
      <c r="BN25" s="25">
        <f t="shared" si="18"/>
        <v>961.90292463447793</v>
      </c>
      <c r="BO25" s="25">
        <f t="shared" si="19"/>
        <v>916.18481494494711</v>
      </c>
      <c r="BP25" s="25">
        <f t="shared" si="20"/>
        <v>872.75923243264003</v>
      </c>
      <c r="BQ25" s="26">
        <f t="shared" si="24"/>
        <v>1101.5430750823102</v>
      </c>
      <c r="BR25" s="26">
        <f t="shared" si="25"/>
        <v>872.75923243264003</v>
      </c>
      <c r="BS25" s="28"/>
      <c r="BT25" s="28"/>
      <c r="BU25" s="28"/>
      <c r="BV25" s="28"/>
      <c r="BW25" s="28"/>
      <c r="BX25" s="28"/>
      <c r="BY25" s="28"/>
      <c r="BZ25" s="28"/>
      <c r="CA25" s="28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</row>
    <row r="26" spans="1:90" x14ac:dyDescent="0.25">
      <c r="A26" s="16" t="s">
        <v>65</v>
      </c>
      <c r="B26" s="17">
        <v>2493.9278509999999</v>
      </c>
      <c r="C26" s="17">
        <v>848.17551279999998</v>
      </c>
      <c r="D26" s="17">
        <v>1388.2063624</v>
      </c>
      <c r="E26" s="17">
        <v>0</v>
      </c>
      <c r="F26" s="17">
        <v>7503114</v>
      </c>
      <c r="G26" s="17">
        <v>31813676.742600001</v>
      </c>
      <c r="H26" s="17">
        <v>4402778</v>
      </c>
      <c r="I26" s="17">
        <v>0</v>
      </c>
      <c r="J26" s="17">
        <v>7894.4</v>
      </c>
      <c r="K26" s="17">
        <v>150</v>
      </c>
      <c r="L26" s="17">
        <f t="shared" si="21"/>
        <v>25903885.49543548</v>
      </c>
      <c r="M26" s="18">
        <f t="shared" si="22"/>
        <v>2344.2921799399996</v>
      </c>
      <c r="N26" s="19">
        <v>3833766</v>
      </c>
      <c r="O26" s="19">
        <f t="shared" si="29"/>
        <v>0</v>
      </c>
      <c r="P26" s="19">
        <f t="shared" ref="P26:P32" si="35">IF(N26&gt;0,MAX(N26,O26),O26)</f>
        <v>3833766</v>
      </c>
      <c r="Q26" s="19">
        <f t="shared" si="30"/>
        <v>0</v>
      </c>
      <c r="R26" s="19">
        <f t="shared" si="3"/>
        <v>43719568.742600001</v>
      </c>
      <c r="S26" s="19">
        <f t="shared" si="4"/>
        <v>39885802.742600001</v>
      </c>
      <c r="T26" s="19">
        <f>0.55*8784*C26*K26+4703731231</f>
        <v>5318387061.6159039</v>
      </c>
      <c r="U26" s="19">
        <f>K26*8784*0.55+5836968</f>
        <v>6561648</v>
      </c>
      <c r="V26" s="20">
        <f t="shared" si="32"/>
        <v>0.45877781534389189</v>
      </c>
      <c r="W26" s="20">
        <f t="shared" si="33"/>
        <v>0.62761986140840986</v>
      </c>
      <c r="X26" s="39">
        <f t="shared" si="23"/>
        <v>24068007.95489008</v>
      </c>
      <c r="Y26" s="39">
        <f t="shared" si="9"/>
        <v>51807770990.870956</v>
      </c>
      <c r="Z26" s="50">
        <f t="shared" si="34"/>
        <v>50859340895.070335</v>
      </c>
      <c r="AA26" s="50">
        <f t="shared" si="34"/>
        <v>49921892106.276382</v>
      </c>
      <c r="AB26" s="50">
        <f t="shared" si="34"/>
        <v>48995424624.489075</v>
      </c>
      <c r="AC26" s="50">
        <f t="shared" si="34"/>
        <v>48079938449.708435</v>
      </c>
      <c r="AD26" s="50">
        <f t="shared" si="34"/>
        <v>47175433581.934433</v>
      </c>
      <c r="AE26" s="50">
        <f t="shared" si="34"/>
        <v>46281910021.167091</v>
      </c>
      <c r="AF26" s="50">
        <f t="shared" si="34"/>
        <v>45399367767.406403</v>
      </c>
      <c r="AG26" s="50">
        <f t="shared" si="34"/>
        <v>44527806820.652374</v>
      </c>
      <c r="AH26" s="50">
        <f t="shared" si="34"/>
        <v>43667227180.904984</v>
      </c>
      <c r="AI26" s="50">
        <f t="shared" si="26"/>
        <v>42817628848.164253</v>
      </c>
      <c r="AJ26" s="21">
        <v>631874.26957287942</v>
      </c>
      <c r="AK26" s="22">
        <v>2498625.7029471667</v>
      </c>
      <c r="AL26" s="22">
        <v>2834265.4881885191</v>
      </c>
      <c r="AM26" s="22">
        <v>3214991.6844533328</v>
      </c>
      <c r="AN26" s="22">
        <v>3646860.7384096175</v>
      </c>
      <c r="AO26" s="22">
        <v>4136742.657738775</v>
      </c>
      <c r="AP26" s="22">
        <v>4692430.296589396</v>
      </c>
      <c r="AQ26" s="22">
        <v>5322763.3213195838</v>
      </c>
      <c r="AR26" s="22">
        <v>5458429.5010000002</v>
      </c>
      <c r="AS26" s="22">
        <v>5458429.5010000002</v>
      </c>
      <c r="AT26" s="22">
        <v>5458429.5010000002</v>
      </c>
      <c r="AU26" s="23">
        <v>1.399843513390662E-2</v>
      </c>
      <c r="AV26" s="23">
        <v>2.1653477031590512E-2</v>
      </c>
      <c r="AW26" s="23">
        <v>3.0677656086512427E-2</v>
      </c>
      <c r="AX26" s="23">
        <v>4.0917598983544558E-2</v>
      </c>
      <c r="AY26" s="23">
        <v>5.2218631526603387E-2</v>
      </c>
      <c r="AZ26" s="23">
        <v>6.2796481544960814E-2</v>
      </c>
      <c r="BA26" s="23">
        <v>7.2417279926557013E-2</v>
      </c>
      <c r="BB26" s="23">
        <v>8.1117727177937152E-2</v>
      </c>
      <c r="BC26" s="23">
        <v>8.8932799077439673E-2</v>
      </c>
      <c r="BD26" s="23">
        <v>9.5895822965259531E-2</v>
      </c>
      <c r="BE26" s="23">
        <v>0.9863437987582192</v>
      </c>
      <c r="BF26" s="24">
        <v>52021589.392499998</v>
      </c>
      <c r="BG26" s="25">
        <f t="shared" si="11"/>
        <v>1037.8299537882822</v>
      </c>
      <c r="BH26" s="25">
        <f t="shared" si="12"/>
        <v>1006.9607795592127</v>
      </c>
      <c r="BI26" s="25">
        <f t="shared" si="13"/>
        <v>975.07499217153611</v>
      </c>
      <c r="BJ26" s="25">
        <f t="shared" si="14"/>
        <v>942.44288680504951</v>
      </c>
      <c r="BK26" s="25">
        <f t="shared" si="15"/>
        <v>909.31089924265234</v>
      </c>
      <c r="BL26" s="25">
        <f t="shared" si="16"/>
        <v>877.14312369157858</v>
      </c>
      <c r="BM26" s="25">
        <f t="shared" si="17"/>
        <v>845.97735073405033</v>
      </c>
      <c r="BN26" s="25">
        <f t="shared" si="18"/>
        <v>823.44445148327429</v>
      </c>
      <c r="BO26" s="25">
        <f t="shared" si="19"/>
        <v>803.9025488734203</v>
      </c>
      <c r="BP26" s="25">
        <f t="shared" si="20"/>
        <v>785.35499797032685</v>
      </c>
      <c r="BQ26" s="26">
        <f t="shared" si="24"/>
        <v>900.74419843193823</v>
      </c>
      <c r="BR26" s="26">
        <f t="shared" si="25"/>
        <v>785.35499797032685</v>
      </c>
      <c r="BS26" s="28"/>
      <c r="BT26" s="28"/>
      <c r="BU26" s="28"/>
      <c r="BV26" s="28"/>
      <c r="BW26" s="28"/>
      <c r="BX26" s="28"/>
      <c r="BY26" s="28"/>
      <c r="BZ26" s="28"/>
      <c r="CA26" s="28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</row>
    <row r="27" spans="1:90" x14ac:dyDescent="0.25">
      <c r="A27" s="16" t="s">
        <v>66</v>
      </c>
      <c r="B27" s="17">
        <v>2084.5587934</v>
      </c>
      <c r="C27" s="17">
        <v>889.72164320000002</v>
      </c>
      <c r="D27" s="17">
        <v>0</v>
      </c>
      <c r="E27" s="17">
        <v>0</v>
      </c>
      <c r="F27" s="17">
        <v>72939512</v>
      </c>
      <c r="G27" s="17">
        <v>4854569.0000999998</v>
      </c>
      <c r="H27" s="17">
        <v>0</v>
      </c>
      <c r="I27" s="17">
        <v>0</v>
      </c>
      <c r="J27" s="17">
        <v>2078.6999999999998</v>
      </c>
      <c r="K27" s="17">
        <v>0</v>
      </c>
      <c r="L27" s="17">
        <f t="shared" si="21"/>
        <v>78182958.116850778</v>
      </c>
      <c r="M27" s="18">
        <f t="shared" si="22"/>
        <v>1959.4852657959998</v>
      </c>
      <c r="N27" s="19"/>
      <c r="O27" s="19">
        <f t="shared" si="29"/>
        <v>65012570.440099999</v>
      </c>
      <c r="P27" s="19">
        <f t="shared" si="35"/>
        <v>65012570.440099999</v>
      </c>
      <c r="Q27" s="19">
        <f t="shared" si="30"/>
        <v>0</v>
      </c>
      <c r="R27" s="19">
        <f t="shared" si="3"/>
        <v>12781510.559999997</v>
      </c>
      <c r="S27" s="19">
        <f t="shared" si="4"/>
        <v>12781510.559999997</v>
      </c>
      <c r="T27" s="19">
        <f t="shared" ref="T27:T50" si="36">0.55*8784*C27*K27+E27</f>
        <v>0</v>
      </c>
      <c r="U27" s="19">
        <f t="shared" ref="U27:U51" si="37">K27*8784*0.55+I27</f>
        <v>0</v>
      </c>
      <c r="V27" s="20">
        <f t="shared" si="32"/>
        <v>0.26586828560817621</v>
      </c>
      <c r="W27" s="20">
        <f t="shared" si="33"/>
        <v>0.7</v>
      </c>
      <c r="X27" s="39">
        <f t="shared" si="23"/>
        <v>69381580.223460943</v>
      </c>
      <c r="Y27" s="39">
        <f t="shared" si="9"/>
        <v>156365916233.70157</v>
      </c>
      <c r="Z27" s="50">
        <f t="shared" si="34"/>
        <v>154516410106.06293</v>
      </c>
      <c r="AA27" s="50">
        <f t="shared" si="34"/>
        <v>152686732989.30444</v>
      </c>
      <c r="AB27" s="50">
        <f t="shared" si="34"/>
        <v>150876884883.42609</v>
      </c>
      <c r="AC27" s="50">
        <f t="shared" si="34"/>
        <v>149086865788.42786</v>
      </c>
      <c r="AD27" s="50">
        <f t="shared" si="34"/>
        <v>147316675704.30984</v>
      </c>
      <c r="AE27" s="50">
        <f t="shared" si="34"/>
        <v>145566314631.07196</v>
      </c>
      <c r="AF27" s="50">
        <f t="shared" si="34"/>
        <v>143835782568.71417</v>
      </c>
      <c r="AG27" s="50">
        <f t="shared" si="34"/>
        <v>142125079517.23663</v>
      </c>
      <c r="AH27" s="50">
        <f t="shared" si="34"/>
        <v>140434205476.63919</v>
      </c>
      <c r="AI27" s="50">
        <f t="shared" si="26"/>
        <v>138763160446.92187</v>
      </c>
      <c r="AJ27" s="21">
        <v>549656.71110506309</v>
      </c>
      <c r="AK27" s="22">
        <v>1638287.3021962619</v>
      </c>
      <c r="AL27" s="22">
        <v>1736282.9317854273</v>
      </c>
      <c r="AM27" s="22">
        <v>1840140.258163491</v>
      </c>
      <c r="AN27" s="22">
        <v>1950209.903999944</v>
      </c>
      <c r="AO27" s="22">
        <v>2066863.4647748449</v>
      </c>
      <c r="AP27" s="22">
        <v>2190494.7632863624</v>
      </c>
      <c r="AQ27" s="22">
        <v>2321521.1791978134</v>
      </c>
      <c r="AR27" s="22">
        <v>2460385.0581127568</v>
      </c>
      <c r="AS27" s="22">
        <v>2607555.2049351796</v>
      </c>
      <c r="AT27" s="22">
        <v>2763528.4665563675</v>
      </c>
      <c r="AU27" s="23">
        <v>1.5757543520218836E-2</v>
      </c>
      <c r="AV27" s="23">
        <v>2.3825480768057888E-2</v>
      </c>
      <c r="AW27" s="23">
        <v>3.3256812711147735E-2</v>
      </c>
      <c r="AX27" s="23">
        <v>4.3899367525245384E-2</v>
      </c>
      <c r="AY27" s="23">
        <v>5.5411895225225667E-2</v>
      </c>
      <c r="AZ27" s="23">
        <v>6.5962570404294527E-2</v>
      </c>
      <c r="BA27" s="23">
        <v>7.5582765644706562E-2</v>
      </c>
      <c r="BB27" s="23">
        <v>8.4302426062777575E-2</v>
      </c>
      <c r="BC27" s="23">
        <v>9.215012571687714E-2</v>
      </c>
      <c r="BD27" s="23">
        <v>9.915312165697672E-2</v>
      </c>
      <c r="BE27" s="23">
        <v>0.99471654687004885</v>
      </c>
      <c r="BF27" s="24">
        <v>88626254.460899994</v>
      </c>
      <c r="BG27" s="25">
        <f t="shared" si="11"/>
        <v>1898.9083461001151</v>
      </c>
      <c r="BH27" s="25">
        <f t="shared" si="12"/>
        <v>1857.9452283700127</v>
      </c>
      <c r="BI27" s="25">
        <f t="shared" si="13"/>
        <v>1815.2626587945069</v>
      </c>
      <c r="BJ27" s="25">
        <f t="shared" si="14"/>
        <v>1771.3846293889003</v>
      </c>
      <c r="BK27" s="25">
        <f t="shared" si="15"/>
        <v>1727.1309456740701</v>
      </c>
      <c r="BL27" s="25">
        <f t="shared" si="16"/>
        <v>1685.783347510697</v>
      </c>
      <c r="BM27" s="25">
        <f t="shared" si="17"/>
        <v>1647.0660566824963</v>
      </c>
      <c r="BN27" s="25">
        <f t="shared" si="18"/>
        <v>1610.7369894065714</v>
      </c>
      <c r="BO27" s="25">
        <f t="shared" si="19"/>
        <v>1576.5827088222327</v>
      </c>
      <c r="BP27" s="25">
        <f t="shared" si="20"/>
        <v>1544.4142493563741</v>
      </c>
      <c r="BQ27" s="26">
        <f t="shared" si="24"/>
        <v>1713.5215160105975</v>
      </c>
      <c r="BR27" s="26">
        <f t="shared" si="25"/>
        <v>1544.4142493563741</v>
      </c>
      <c r="BS27" s="28"/>
      <c r="BT27" s="28"/>
      <c r="BU27" s="28"/>
      <c r="BV27" s="28"/>
      <c r="BW27" s="28"/>
      <c r="BX27" s="28"/>
      <c r="BY27" s="28"/>
      <c r="BZ27" s="28"/>
      <c r="CA27" s="28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</row>
    <row r="28" spans="1:90" x14ac:dyDescent="0.25">
      <c r="A28" s="16" t="s">
        <v>67</v>
      </c>
      <c r="B28" s="17">
        <v>2437.9229869000001</v>
      </c>
      <c r="C28" s="17">
        <v>0</v>
      </c>
      <c r="D28" s="17">
        <v>0</v>
      </c>
      <c r="E28" s="17">
        <v>637810628.83775425</v>
      </c>
      <c r="F28" s="17">
        <v>14447406</v>
      </c>
      <c r="G28" s="17">
        <v>0</v>
      </c>
      <c r="H28" s="17">
        <v>0</v>
      </c>
      <c r="I28" s="17">
        <v>257516.70187340002</v>
      </c>
      <c r="J28" s="17">
        <v>0</v>
      </c>
      <c r="K28" s="17">
        <v>0</v>
      </c>
      <c r="L28" s="17">
        <f t="shared" si="21"/>
        <v>17929736.908657368</v>
      </c>
      <c r="M28" s="18">
        <f t="shared" si="22"/>
        <v>2291.6476076859999</v>
      </c>
      <c r="N28" s="19"/>
      <c r="O28" s="19">
        <f t="shared" si="29"/>
        <v>14447406</v>
      </c>
      <c r="P28" s="19">
        <f t="shared" si="35"/>
        <v>14447406</v>
      </c>
      <c r="Q28" s="19">
        <f t="shared" si="30"/>
        <v>0</v>
      </c>
      <c r="R28" s="19">
        <f t="shared" si="3"/>
        <v>0</v>
      </c>
      <c r="S28" s="19">
        <f t="shared" si="4"/>
        <v>0</v>
      </c>
      <c r="T28" s="19">
        <f t="shared" si="36"/>
        <v>637810628.83775425</v>
      </c>
      <c r="U28" s="19">
        <f t="shared" si="37"/>
        <v>257516.70187340002</v>
      </c>
      <c r="V28" s="20"/>
      <c r="W28" s="20"/>
      <c r="X28" s="39">
        <f t="shared" si="23"/>
        <v>16873087.013003059</v>
      </c>
      <c r="Y28" s="39">
        <f t="shared" si="9"/>
        <v>35221663188.476982</v>
      </c>
      <c r="Z28" s="50">
        <f t="shared" si="34"/>
        <v>35010333209.346123</v>
      </c>
      <c r="AA28" s="50">
        <f t="shared" si="34"/>
        <v>34799003230.215263</v>
      </c>
      <c r="AB28" s="50">
        <f t="shared" si="34"/>
        <v>34587673251.084396</v>
      </c>
      <c r="AC28" s="50">
        <f t="shared" si="34"/>
        <v>34376343271.953537</v>
      </c>
      <c r="AD28" s="50">
        <f t="shared" si="34"/>
        <v>34165013292.82267</v>
      </c>
      <c r="AE28" s="50">
        <f t="shared" si="34"/>
        <v>33953683313.691811</v>
      </c>
      <c r="AF28" s="50">
        <f t="shared" si="34"/>
        <v>33742353334.560944</v>
      </c>
      <c r="AG28" s="50">
        <f t="shared" si="34"/>
        <v>33531023355.430088</v>
      </c>
      <c r="AH28" s="50">
        <f t="shared" si="34"/>
        <v>33319693376.299217</v>
      </c>
      <c r="AI28" s="50">
        <f t="shared" si="26"/>
        <v>33108363397.168362</v>
      </c>
      <c r="AJ28" s="21"/>
      <c r="AK28" s="22">
        <v>1598643.1130111066</v>
      </c>
      <c r="AL28" s="22">
        <v>1696078.2383710877</v>
      </c>
      <c r="AM28" s="22">
        <v>1799451.9022182696</v>
      </c>
      <c r="AN28" s="22">
        <v>1909126.0504036348</v>
      </c>
      <c r="AO28" s="22">
        <v>2025484.6888859384</v>
      </c>
      <c r="AP28" s="22">
        <v>2148935.2282653004</v>
      </c>
      <c r="AQ28" s="22">
        <v>2279909.9102642927</v>
      </c>
      <c r="AR28" s="22">
        <v>2418867.3211511099</v>
      </c>
      <c r="AS28" s="22">
        <v>2566293.9974038242</v>
      </c>
      <c r="AT28" s="22">
        <v>2722706.1292376984</v>
      </c>
      <c r="AU28" s="23">
        <v>3.3626861682224486E-2</v>
      </c>
      <c r="AV28" s="23">
        <v>4.5119684316196486E-2</v>
      </c>
      <c r="AW28" s="23">
        <v>5.6299844647805346E-2</v>
      </c>
      <c r="AX28" s="23">
        <v>6.6491472684185815E-2</v>
      </c>
      <c r="AY28" s="23">
        <v>7.5734341090530163E-2</v>
      </c>
      <c r="AZ28" s="23">
        <v>8.4066332531141416E-2</v>
      </c>
      <c r="BA28" s="23">
        <v>9.1523525608059944E-2</v>
      </c>
      <c r="BB28" s="23">
        <v>9.8140276848189559E-2</v>
      </c>
      <c r="BC28" s="23">
        <v>0.10394929892009647</v>
      </c>
      <c r="BD28" s="23">
        <v>0.10898173525334133</v>
      </c>
      <c r="BE28" s="23">
        <v>2.0767694708207758</v>
      </c>
      <c r="BF28" s="24">
        <v>14904523.063299999</v>
      </c>
      <c r="BG28" s="25">
        <f t="shared" si="11"/>
        <v>2121.3125187041928</v>
      </c>
      <c r="BH28" s="25">
        <f t="shared" si="12"/>
        <v>2075.5462037816551</v>
      </c>
      <c r="BI28" s="25">
        <f t="shared" si="13"/>
        <v>2031.0485254308728</v>
      </c>
      <c r="BJ28" s="25">
        <f t="shared" si="14"/>
        <v>1988.8673573656336</v>
      </c>
      <c r="BK28" s="25">
        <f t="shared" si="15"/>
        <v>1948.7345594326052</v>
      </c>
      <c r="BL28" s="25">
        <f t="shared" si="16"/>
        <v>1910.4117389165788</v>
      </c>
      <c r="BM28" s="25">
        <f t="shared" si="17"/>
        <v>1873.6859263121946</v>
      </c>
      <c r="BN28" s="25">
        <f t="shared" si="18"/>
        <v>1838.3660067736826</v>
      </c>
      <c r="BO28" s="25">
        <f t="shared" si="19"/>
        <v>1804.2797646318695</v>
      </c>
      <c r="BP28" s="25">
        <f t="shared" si="20"/>
        <v>1771.2714290773936</v>
      </c>
      <c r="BQ28" s="26">
        <f t="shared" si="24"/>
        <v>1936.3524030426681</v>
      </c>
      <c r="BR28" s="26">
        <f t="shared" si="25"/>
        <v>1771.2714290773936</v>
      </c>
      <c r="BS28" s="28"/>
      <c r="BT28" s="28"/>
      <c r="BU28" s="28"/>
      <c r="BV28" s="28"/>
      <c r="BW28" s="28"/>
      <c r="BX28" s="28"/>
      <c r="BY28" s="28"/>
      <c r="BZ28" s="28"/>
      <c r="CA28" s="28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</row>
    <row r="29" spans="1:90" x14ac:dyDescent="0.25">
      <c r="A29" s="16" t="s">
        <v>68</v>
      </c>
      <c r="B29" s="17">
        <v>2181.1538467999999</v>
      </c>
      <c r="C29" s="17">
        <v>1097.0761336</v>
      </c>
      <c r="D29" s="17">
        <v>1754.9565611</v>
      </c>
      <c r="E29" s="17">
        <v>0</v>
      </c>
      <c r="F29" s="17">
        <v>24660983</v>
      </c>
      <c r="G29" s="17">
        <v>423637.99900000001</v>
      </c>
      <c r="H29" s="17">
        <v>37524</v>
      </c>
      <c r="I29" s="17">
        <v>0</v>
      </c>
      <c r="J29" s="17">
        <v>468.3</v>
      </c>
      <c r="K29" s="17">
        <v>0</v>
      </c>
      <c r="L29" s="17">
        <f t="shared" si="21"/>
        <v>27160007.032153543</v>
      </c>
      <c r="M29" s="18">
        <f t="shared" si="22"/>
        <v>2050.284615992</v>
      </c>
      <c r="N29" s="19"/>
      <c r="O29" s="19">
        <f t="shared" si="29"/>
        <v>22208869.080452744</v>
      </c>
      <c r="P29" s="19">
        <f t="shared" si="35"/>
        <v>22208869.080452744</v>
      </c>
      <c r="Q29" s="19">
        <f t="shared" si="30"/>
        <v>33792.878547254535</v>
      </c>
      <c r="R29" s="19">
        <f t="shared" si="3"/>
        <v>2879483.04</v>
      </c>
      <c r="S29" s="19">
        <f t="shared" si="4"/>
        <v>2879483.04</v>
      </c>
      <c r="T29" s="19">
        <f t="shared" si="36"/>
        <v>0</v>
      </c>
      <c r="U29" s="19">
        <f t="shared" si="37"/>
        <v>0</v>
      </c>
      <c r="V29" s="20">
        <f t="shared" ref="V29:V35" si="38">G29/(8784*J29)</f>
        <v>0.10298605519829698</v>
      </c>
      <c r="W29" s="20">
        <f t="shared" ref="W29:W35" si="39">(R29-(0.15*8784*K29))/(8784*J29)</f>
        <v>0.7</v>
      </c>
      <c r="X29" s="39">
        <f t="shared" si="23"/>
        <v>24376409.884223793</v>
      </c>
      <c r="Y29" s="39">
        <f t="shared" si="9"/>
        <v>54320014064.307083</v>
      </c>
      <c r="Z29" s="50">
        <f t="shared" si="34"/>
        <v>53734413071.095695</v>
      </c>
      <c r="AA29" s="50">
        <f t="shared" si="34"/>
        <v>53155230203.13443</v>
      </c>
      <c r="AB29" s="50">
        <f t="shared" si="34"/>
        <v>52582465460.423233</v>
      </c>
      <c r="AC29" s="50">
        <f t="shared" si="34"/>
        <v>52016118842.962135</v>
      </c>
      <c r="AD29" s="50">
        <f t="shared" si="34"/>
        <v>51456190350.751152</v>
      </c>
      <c r="AE29" s="50">
        <f t="shared" si="34"/>
        <v>50902679983.790253</v>
      </c>
      <c r="AF29" s="50">
        <f t="shared" si="34"/>
        <v>50355587742.079445</v>
      </c>
      <c r="AG29" s="50">
        <f t="shared" si="34"/>
        <v>49814913625.618736</v>
      </c>
      <c r="AH29" s="50">
        <f t="shared" si="34"/>
        <v>49280657634.408112</v>
      </c>
      <c r="AI29" s="50">
        <f t="shared" si="26"/>
        <v>48752819768.447586</v>
      </c>
      <c r="AJ29" s="21">
        <v>574830.0646808832</v>
      </c>
      <c r="AK29" s="22">
        <v>1856031.6434920561</v>
      </c>
      <c r="AL29" s="22">
        <v>2010985.8953398997</v>
      </c>
      <c r="AM29" s="22">
        <v>2178876.7909405134</v>
      </c>
      <c r="AN29" s="22">
        <v>2360784.3700449225</v>
      </c>
      <c r="AO29" s="22">
        <v>2557878.8415304027</v>
      </c>
      <c r="AP29" s="22">
        <v>2771428.1113375952</v>
      </c>
      <c r="AQ29" s="22">
        <v>3002805.9388914481</v>
      </c>
      <c r="AR29" s="22">
        <v>3253500.7744761179</v>
      </c>
      <c r="AS29" s="22">
        <v>3525125.3344145454</v>
      </c>
      <c r="AT29" s="22">
        <v>3819426.9756496958</v>
      </c>
      <c r="AU29" s="23">
        <v>2.1965192447987017E-2</v>
      </c>
      <c r="AV29" s="23">
        <v>3.1265636816348329E-2</v>
      </c>
      <c r="AW29" s="23">
        <v>4.1791465810764636E-2</v>
      </c>
      <c r="AX29" s="23">
        <v>5.3388253533933172E-2</v>
      </c>
      <c r="AY29" s="23">
        <v>6.4078451624106705E-2</v>
      </c>
      <c r="AZ29" s="23">
        <v>7.3829168577336735E-2</v>
      </c>
      <c r="BA29" s="23">
        <v>8.267173486315256E-2</v>
      </c>
      <c r="BB29" s="23">
        <v>9.0636044720045314E-2</v>
      </c>
      <c r="BC29" s="23">
        <v>9.7750614114476164E-2</v>
      </c>
      <c r="BD29" s="23">
        <v>0.10404263624554734</v>
      </c>
      <c r="BE29" s="23">
        <v>1.1343799134526367</v>
      </c>
      <c r="BF29" s="24">
        <v>33143117.218899999</v>
      </c>
      <c r="BG29" s="25">
        <f t="shared" si="11"/>
        <v>1900.0180306977313</v>
      </c>
      <c r="BH29" s="25">
        <f t="shared" si="12"/>
        <v>1849.2505339580655</v>
      </c>
      <c r="BI29" s="25">
        <f t="shared" si="13"/>
        <v>1797.0183167595912</v>
      </c>
      <c r="BJ29" s="25">
        <f t="shared" si="14"/>
        <v>1743.9148464072141</v>
      </c>
      <c r="BK29" s="25">
        <f t="shared" si="15"/>
        <v>1693.8294529267564</v>
      </c>
      <c r="BL29" s="25">
        <f t="shared" si="16"/>
        <v>1646.5189519599337</v>
      </c>
      <c r="BM29" s="25">
        <f t="shared" si="17"/>
        <v>1601.6520388865902</v>
      </c>
      <c r="BN29" s="25">
        <f t="shared" si="18"/>
        <v>1558.9357369398738</v>
      </c>
      <c r="BO29" s="25">
        <f t="shared" si="19"/>
        <v>1518.1094655763075</v>
      </c>
      <c r="BP29" s="25">
        <f t="shared" si="20"/>
        <v>1478.940222784646</v>
      </c>
      <c r="BQ29" s="26">
        <f t="shared" si="24"/>
        <v>1678.818759689671</v>
      </c>
      <c r="BR29" s="26">
        <f t="shared" si="25"/>
        <v>1478.940222784646</v>
      </c>
      <c r="BS29" s="28"/>
      <c r="BT29" s="28"/>
      <c r="BU29" s="28"/>
      <c r="BV29" s="28"/>
      <c r="BW29" s="28"/>
      <c r="BX29" s="28"/>
      <c r="BY29" s="28"/>
      <c r="BZ29" s="28"/>
      <c r="CA29" s="28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</row>
    <row r="30" spans="1:90" x14ac:dyDescent="0.25">
      <c r="A30" s="16" t="s">
        <v>69</v>
      </c>
      <c r="B30" s="17">
        <v>2274.5965673999999</v>
      </c>
      <c r="C30" s="17">
        <v>882.52729220000003</v>
      </c>
      <c r="D30" s="17">
        <v>1459.1431344</v>
      </c>
      <c r="E30" s="17">
        <v>172680511.95826149</v>
      </c>
      <c r="F30" s="17">
        <v>4133662</v>
      </c>
      <c r="G30" s="17">
        <v>23783255.668000001</v>
      </c>
      <c r="H30" s="17">
        <v>279983</v>
      </c>
      <c r="I30" s="17">
        <v>198036.66767519998</v>
      </c>
      <c r="J30" s="17">
        <v>6381.2</v>
      </c>
      <c r="K30" s="17">
        <v>0</v>
      </c>
      <c r="L30" s="17">
        <f t="shared" si="21"/>
        <v>15486500.702264568</v>
      </c>
      <c r="M30" s="18">
        <f t="shared" si="22"/>
        <v>2138.120773356</v>
      </c>
      <c r="N30" s="19">
        <v>1120719</v>
      </c>
      <c r="O30" s="19">
        <f t="shared" si="29"/>
        <v>0</v>
      </c>
      <c r="P30" s="19">
        <f t="shared" si="35"/>
        <v>1120719</v>
      </c>
      <c r="Q30" s="19">
        <f t="shared" si="30"/>
        <v>0</v>
      </c>
      <c r="R30" s="19">
        <f t="shared" si="3"/>
        <v>28196900.668000001</v>
      </c>
      <c r="S30" s="19">
        <f t="shared" si="4"/>
        <v>27076181.668000001</v>
      </c>
      <c r="T30" s="19">
        <f t="shared" si="36"/>
        <v>172680511.95826149</v>
      </c>
      <c r="U30" s="19">
        <f t="shared" si="37"/>
        <v>198036.66767519998</v>
      </c>
      <c r="V30" s="20">
        <f t="shared" si="38"/>
        <v>0.42430350654649585</v>
      </c>
      <c r="W30" s="20">
        <f t="shared" si="39"/>
        <v>0.50304483095950003</v>
      </c>
      <c r="X30" s="39">
        <f t="shared" si="23"/>
        <v>13232191.188764172</v>
      </c>
      <c r="Y30" s="39">
        <f t="shared" si="9"/>
        <v>30800320892.570877</v>
      </c>
      <c r="Z30" s="50">
        <f t="shared" si="34"/>
        <v>30312451548.920715</v>
      </c>
      <c r="AA30" s="50">
        <f t="shared" si="34"/>
        <v>29832806081.037231</v>
      </c>
      <c r="AB30" s="50">
        <f t="shared" si="34"/>
        <v>29361384488.920429</v>
      </c>
      <c r="AC30" s="50">
        <f t="shared" si="34"/>
        <v>28898186772.570324</v>
      </c>
      <c r="AD30" s="50">
        <f t="shared" si="34"/>
        <v>28443212931.986904</v>
      </c>
      <c r="AE30" s="50">
        <f t="shared" si="34"/>
        <v>27996462967.170166</v>
      </c>
      <c r="AF30" s="50">
        <f t="shared" si="34"/>
        <v>27557936878.120117</v>
      </c>
      <c r="AG30" s="50">
        <f t="shared" si="34"/>
        <v>27127634664.836754</v>
      </c>
      <c r="AH30" s="50">
        <f t="shared" si="34"/>
        <v>26705556327.320076</v>
      </c>
      <c r="AI30" s="50">
        <f t="shared" si="26"/>
        <v>26291701865.570084</v>
      </c>
      <c r="AJ30" s="21"/>
      <c r="AK30" s="22">
        <v>3761261.8300788491</v>
      </c>
      <c r="AL30" s="22">
        <v>3990505.6274859933</v>
      </c>
      <c r="AM30" s="22">
        <v>4233721.5228282996</v>
      </c>
      <c r="AN30" s="22">
        <v>4491761.0964883901</v>
      </c>
      <c r="AO30" s="22">
        <v>4765527.8315160042</v>
      </c>
      <c r="AP30" s="22">
        <v>5055980.2770250319</v>
      </c>
      <c r="AQ30" s="22">
        <v>5364135.4043952916</v>
      </c>
      <c r="AR30" s="22">
        <v>5691072.1680302508</v>
      </c>
      <c r="AS30" s="22">
        <v>6037935.2831380907</v>
      </c>
      <c r="AT30" s="22">
        <v>6405939.2337633893</v>
      </c>
      <c r="AU30" s="23">
        <v>2.9520039364355946E-2</v>
      </c>
      <c r="AV30" s="23">
        <v>4.0216966295059435E-2</v>
      </c>
      <c r="AW30" s="23">
        <v>5.1803241604187956E-2</v>
      </c>
      <c r="AX30" s="23">
        <v>6.2384478414965673E-2</v>
      </c>
      <c r="AY30" s="23">
        <v>7.2001231542197341E-2</v>
      </c>
      <c r="AZ30" s="23">
        <v>8.0692130210130469E-2</v>
      </c>
      <c r="BA30" s="23">
        <v>8.8493965627214025E-2</v>
      </c>
      <c r="BB30" s="23">
        <v>9.5441774534338206E-2</v>
      </c>
      <c r="BC30" s="23">
        <v>0.10156891891116983</v>
      </c>
      <c r="BD30" s="23">
        <v>0.10690716201672849</v>
      </c>
      <c r="BE30" s="23">
        <v>0.96669309080459698</v>
      </c>
      <c r="BF30" s="24">
        <v>37821929.841799997</v>
      </c>
      <c r="BG30" s="25">
        <f t="shared" si="11"/>
        <v>917.24561824172895</v>
      </c>
      <c r="BH30" s="25">
        <f t="shared" si="12"/>
        <v>886.27148596501866</v>
      </c>
      <c r="BI30" s="25">
        <f t="shared" si="13"/>
        <v>855.49698151624284</v>
      </c>
      <c r="BJ30" s="25">
        <f t="shared" si="14"/>
        <v>826.63750958282776</v>
      </c>
      <c r="BK30" s="25">
        <f t="shared" si="15"/>
        <v>799.48321353910501</v>
      </c>
      <c r="BL30" s="25">
        <f t="shared" si="16"/>
        <v>773.85207190631616</v>
      </c>
      <c r="BM30" s="25">
        <f t="shared" si="17"/>
        <v>749.58540978404733</v>
      </c>
      <c r="BN30" s="25">
        <f t="shared" si="18"/>
        <v>726.54426135749623</v>
      </c>
      <c r="BO30" s="25">
        <f t="shared" si="19"/>
        <v>704.60640283252599</v>
      </c>
      <c r="BP30" s="25">
        <f t="shared" si="20"/>
        <v>683.66391781846107</v>
      </c>
      <c r="BQ30" s="26">
        <f t="shared" si="24"/>
        <v>792.33868725437719</v>
      </c>
      <c r="BR30" s="26">
        <f t="shared" si="25"/>
        <v>683.66391781846107</v>
      </c>
      <c r="BS30" s="28"/>
      <c r="BT30" s="28"/>
      <c r="BU30" s="28"/>
      <c r="BV30" s="28"/>
      <c r="BW30" s="28"/>
      <c r="BX30" s="28"/>
      <c r="BY30" s="28"/>
      <c r="BZ30" s="28"/>
      <c r="CA30" s="28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</row>
    <row r="31" spans="1:90" x14ac:dyDescent="0.25">
      <c r="A31" s="16" t="s">
        <v>70</v>
      </c>
      <c r="B31" s="17">
        <v>2382.0218552000001</v>
      </c>
      <c r="C31" s="17">
        <v>877.57721819999995</v>
      </c>
      <c r="D31" s="17">
        <v>1889.4471039</v>
      </c>
      <c r="E31" s="17">
        <v>0</v>
      </c>
      <c r="F31" s="17">
        <v>1281341</v>
      </c>
      <c r="G31" s="17">
        <v>6946868.9999000002</v>
      </c>
      <c r="H31" s="17">
        <v>72614</v>
      </c>
      <c r="I31" s="17">
        <v>0</v>
      </c>
      <c r="J31" s="17">
        <v>1505.5</v>
      </c>
      <c r="K31" s="17">
        <v>0</v>
      </c>
      <c r="L31" s="17">
        <f t="shared" si="21"/>
        <v>4642898.2750492385</v>
      </c>
      <c r="M31" s="18">
        <f t="shared" si="22"/>
        <v>2239.1005438880002</v>
      </c>
      <c r="N31" s="19">
        <v>1186136</v>
      </c>
      <c r="O31" s="19">
        <f t="shared" si="29"/>
        <v>0</v>
      </c>
      <c r="P31" s="19">
        <f t="shared" si="35"/>
        <v>1186136</v>
      </c>
      <c r="Q31" s="19">
        <f t="shared" si="30"/>
        <v>0</v>
      </c>
      <c r="R31" s="19">
        <f t="shared" si="3"/>
        <v>8300823.9999000002</v>
      </c>
      <c r="S31" s="19">
        <f t="shared" si="4"/>
        <v>7114687.9999000002</v>
      </c>
      <c r="T31" s="19">
        <f t="shared" si="36"/>
        <v>0</v>
      </c>
      <c r="U31" s="19">
        <f t="shared" si="37"/>
        <v>0</v>
      </c>
      <c r="V31" s="20">
        <f t="shared" si="38"/>
        <v>0.52531042824004759</v>
      </c>
      <c r="W31" s="20">
        <f t="shared" si="39"/>
        <v>0.6276942044243965</v>
      </c>
      <c r="X31" s="39">
        <f t="shared" si="23"/>
        <v>4449782.93301915</v>
      </c>
      <c r="Y31" s="39">
        <f t="shared" si="9"/>
        <v>9285796550.0984764</v>
      </c>
      <c r="Z31" s="50">
        <f t="shared" si="34"/>
        <v>9245948867.5825462</v>
      </c>
      <c r="AA31" s="50">
        <f t="shared" si="34"/>
        <v>9206373321.5354862</v>
      </c>
      <c r="AB31" s="50">
        <f t="shared" si="34"/>
        <v>9167069911.9572983</v>
      </c>
      <c r="AC31" s="50">
        <f t="shared" si="34"/>
        <v>9128038638.8479748</v>
      </c>
      <c r="AD31" s="50">
        <f t="shared" si="34"/>
        <v>9089279502.2075233</v>
      </c>
      <c r="AE31" s="50">
        <f t="shared" si="34"/>
        <v>9050792502.0359402</v>
      </c>
      <c r="AF31" s="50">
        <f t="shared" si="34"/>
        <v>9012577638.3332253</v>
      </c>
      <c r="AG31" s="50">
        <f t="shared" si="34"/>
        <v>8974634911.0993824</v>
      </c>
      <c r="AH31" s="50">
        <f t="shared" si="34"/>
        <v>8936964320.3344059</v>
      </c>
      <c r="AI31" s="50">
        <f t="shared" si="26"/>
        <v>8899565866.0382996</v>
      </c>
      <c r="AJ31" s="21">
        <v>575615.28855389054</v>
      </c>
      <c r="AK31" s="22">
        <v>2219729.5940269795</v>
      </c>
      <c r="AL31" s="22">
        <v>2499218.6993625145</v>
      </c>
      <c r="AM31" s="22">
        <v>2813898.6496601808</v>
      </c>
      <c r="AN31" s="22">
        <v>3168200.3710115771</v>
      </c>
      <c r="AO31" s="22">
        <v>3567112.6933054491</v>
      </c>
      <c r="AP31" s="22">
        <v>4016252.5966367796</v>
      </c>
      <c r="AQ31" s="22">
        <v>4521944.3025346696</v>
      </c>
      <c r="AR31" s="22">
        <v>4822223.0163039416</v>
      </c>
      <c r="AS31" s="22">
        <v>4822223.0163039416</v>
      </c>
      <c r="AT31" s="22">
        <v>4822223.0163039416</v>
      </c>
      <c r="AU31" s="23">
        <v>2.83924112831937E-2</v>
      </c>
      <c r="AV31" s="23">
        <v>3.9040235823837852E-2</v>
      </c>
      <c r="AW31" s="23">
        <v>5.0805216401189783E-2</v>
      </c>
      <c r="AX31" s="23">
        <v>6.1933846394983012E-2</v>
      </c>
      <c r="AY31" s="23">
        <v>7.2131960918839E-2</v>
      </c>
      <c r="AZ31" s="23">
        <v>8.1425889927688719E-2</v>
      </c>
      <c r="BA31" s="23">
        <v>8.9840757568304119E-2</v>
      </c>
      <c r="BB31" s="23">
        <v>9.7400525212454875E-2</v>
      </c>
      <c r="BC31" s="23">
        <v>0.10412803275509067</v>
      </c>
      <c r="BD31" s="23">
        <v>0.11004503824332053</v>
      </c>
      <c r="BE31" s="23">
        <v>1.9497193290751607</v>
      </c>
      <c r="BF31" s="24">
        <v>11686617.6011</v>
      </c>
      <c r="BG31" s="25">
        <f t="shared" si="11"/>
        <v>809.06238526968127</v>
      </c>
      <c r="BH31" s="25">
        <f t="shared" si="12"/>
        <v>778.09721375732215</v>
      </c>
      <c r="BI31" s="25">
        <f t="shared" si="13"/>
        <v>746.2561789519317</v>
      </c>
      <c r="BJ31" s="25">
        <f t="shared" si="14"/>
        <v>714.89084795996735</v>
      </c>
      <c r="BK31" s="25">
        <f t="shared" si="15"/>
        <v>684.09728304345037</v>
      </c>
      <c r="BL31" s="25">
        <f t="shared" si="16"/>
        <v>653.75658051635355</v>
      </c>
      <c r="BM31" s="25">
        <f t="shared" si="17"/>
        <v>623.78039661700643</v>
      </c>
      <c r="BN31" s="25">
        <f t="shared" si="18"/>
        <v>604.88428803075544</v>
      </c>
      <c r="BO31" s="25">
        <f t="shared" si="19"/>
        <v>599.17027874970324</v>
      </c>
      <c r="BP31" s="25">
        <f t="shared" si="20"/>
        <v>593.90952209180034</v>
      </c>
      <c r="BQ31" s="26">
        <f t="shared" si="24"/>
        <v>680.79049749879732</v>
      </c>
      <c r="BR31" s="26">
        <f t="shared" si="25"/>
        <v>593.90952209180034</v>
      </c>
      <c r="BS31" s="28"/>
      <c r="BT31" s="28"/>
      <c r="BU31" s="28"/>
      <c r="BV31" s="28"/>
      <c r="BW31" s="28"/>
      <c r="BX31" s="28"/>
      <c r="BY31" s="28"/>
      <c r="BZ31" s="28"/>
      <c r="CA31" s="28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</row>
    <row r="32" spans="1:90" x14ac:dyDescent="0.25">
      <c r="A32" s="16" t="s">
        <v>71</v>
      </c>
      <c r="B32" s="17">
        <v>2101.7207950000002</v>
      </c>
      <c r="C32" s="17">
        <v>889.19617849999997</v>
      </c>
      <c r="D32" s="17">
        <v>1472.6911917</v>
      </c>
      <c r="E32" s="17">
        <v>2431861783.9217291</v>
      </c>
      <c r="F32" s="17">
        <v>2602990</v>
      </c>
      <c r="G32" s="17">
        <v>20015729.511599999</v>
      </c>
      <c r="H32" s="17">
        <v>173972</v>
      </c>
      <c r="I32" s="17">
        <v>2295215.174348</v>
      </c>
      <c r="J32" s="17">
        <v>5832.3</v>
      </c>
      <c r="K32" s="17">
        <v>0</v>
      </c>
      <c r="L32" s="17">
        <f t="shared" si="21"/>
        <v>12978368.609852802</v>
      </c>
      <c r="M32" s="18">
        <f t="shared" si="22"/>
        <v>1975.6175473000001</v>
      </c>
      <c r="N32" s="19">
        <v>2436838</v>
      </c>
      <c r="O32" s="19">
        <f t="shared" si="29"/>
        <v>0</v>
      </c>
      <c r="P32" s="19">
        <f t="shared" si="35"/>
        <v>2436838</v>
      </c>
      <c r="Q32" s="19">
        <f t="shared" si="30"/>
        <v>0</v>
      </c>
      <c r="R32" s="19">
        <f t="shared" si="3"/>
        <v>22792691.511599999</v>
      </c>
      <c r="S32" s="19">
        <f t="shared" si="4"/>
        <v>20355853.511599999</v>
      </c>
      <c r="T32" s="19">
        <f t="shared" si="36"/>
        <v>2431861783.9217291</v>
      </c>
      <c r="U32" s="19">
        <f t="shared" si="37"/>
        <v>2295215.174348</v>
      </c>
      <c r="V32" s="20">
        <f t="shared" si="38"/>
        <v>0.39069624869848135</v>
      </c>
      <c r="W32" s="20">
        <f t="shared" si="39"/>
        <v>0.44490104975504319</v>
      </c>
      <c r="X32" s="39">
        <f t="shared" si="23"/>
        <v>12673234.424634846</v>
      </c>
      <c r="Y32" s="39">
        <f t="shared" si="9"/>
        <v>23524875435.783875</v>
      </c>
      <c r="Z32" s="50">
        <f t="shared" si="34"/>
        <v>23461962891.127213</v>
      </c>
      <c r="AA32" s="50">
        <f t="shared" si="34"/>
        <v>23399469392.606796</v>
      </c>
      <c r="AB32" s="50">
        <f t="shared" si="34"/>
        <v>23337394940.22261</v>
      </c>
      <c r="AC32" s="50">
        <f t="shared" si="34"/>
        <v>23275739533.974663</v>
      </c>
      <c r="AD32" s="50">
        <f t="shared" si="34"/>
        <v>23214503173.862953</v>
      </c>
      <c r="AE32" s="50">
        <f t="shared" si="34"/>
        <v>23153685859.887482</v>
      </c>
      <c r="AF32" s="50">
        <f t="shared" si="34"/>
        <v>23093287592.048244</v>
      </c>
      <c r="AG32" s="50">
        <f t="shared" si="34"/>
        <v>23033308370.345253</v>
      </c>
      <c r="AH32" s="50">
        <f t="shared" si="34"/>
        <v>22973748194.778488</v>
      </c>
      <c r="AI32" s="50">
        <f t="shared" si="26"/>
        <v>22914607065.347961</v>
      </c>
      <c r="AJ32" s="21">
        <v>1616036.9202884741</v>
      </c>
      <c r="AK32" s="22">
        <v>2421244.2101994306</v>
      </c>
      <c r="AL32" s="22">
        <v>2839129.1617259495</v>
      </c>
      <c r="AM32" s="22">
        <v>3329137.2935482459</v>
      </c>
      <c r="AN32" s="22">
        <v>3903716.4172397573</v>
      </c>
      <c r="AO32" s="22">
        <v>4577462.7245802898</v>
      </c>
      <c r="AP32" s="22">
        <v>5367491.5786371576</v>
      </c>
      <c r="AQ32" s="22">
        <v>6293872.3000485832</v>
      </c>
      <c r="AR32" s="22">
        <v>7380137.9935051166</v>
      </c>
      <c r="AS32" s="22">
        <v>8653883.3656916264</v>
      </c>
      <c r="AT32" s="22">
        <v>10147465.721223755</v>
      </c>
      <c r="AU32" s="23">
        <v>1.2476028539265065E-2</v>
      </c>
      <c r="AV32" s="23">
        <v>1.9875783190353269E-2</v>
      </c>
      <c r="AW32" s="23">
        <v>2.8704592736062139E-2</v>
      </c>
      <c r="AX32" s="23">
        <v>3.8811523622819859E-2</v>
      </c>
      <c r="AY32" s="23">
        <v>5.0042963652574345E-2</v>
      </c>
      <c r="AZ32" s="23">
        <v>6.1027674442962324E-2</v>
      </c>
      <c r="BA32" s="23">
        <v>7.1065442355277286E-2</v>
      </c>
      <c r="BB32" s="23">
        <v>8.0187433052134036E-2</v>
      </c>
      <c r="BC32" s="23">
        <v>8.8423387938261586E-2</v>
      </c>
      <c r="BD32" s="23">
        <v>9.5801681004806252E-2</v>
      </c>
      <c r="BE32" s="23">
        <v>0.76186477247071394</v>
      </c>
      <c r="BF32" s="24">
        <v>80689387.841399997</v>
      </c>
      <c r="BG32" s="25">
        <f t="shared" si="11"/>
        <v>866.24179556247861</v>
      </c>
      <c r="BH32" s="25">
        <f t="shared" si="12"/>
        <v>839.63576915395038</v>
      </c>
      <c r="BI32" s="25">
        <f t="shared" si="13"/>
        <v>810.41314580714243</v>
      </c>
      <c r="BJ32" s="25">
        <f t="shared" si="14"/>
        <v>779.16991827233528</v>
      </c>
      <c r="BK32" s="25">
        <f t="shared" si="15"/>
        <v>746.45027161086887</v>
      </c>
      <c r="BL32" s="25">
        <f t="shared" si="16"/>
        <v>714.21974958078147</v>
      </c>
      <c r="BM32" s="25">
        <f t="shared" si="17"/>
        <v>683.10210212547929</v>
      </c>
      <c r="BN32" s="25">
        <f t="shared" si="18"/>
        <v>652.72619821881585</v>
      </c>
      <c r="BO32" s="25">
        <f t="shared" si="19"/>
        <v>622.78418205811272</v>
      </c>
      <c r="BP32" s="25">
        <f t="shared" si="20"/>
        <v>593.02802802381871</v>
      </c>
      <c r="BQ32" s="26">
        <f t="shared" si="24"/>
        <v>730.77711604137835</v>
      </c>
      <c r="BR32" s="26">
        <f t="shared" si="25"/>
        <v>593.02802802381871</v>
      </c>
      <c r="BS32" s="28"/>
      <c r="BT32" s="28"/>
      <c r="BU32" s="28"/>
      <c r="BV32" s="28"/>
      <c r="BW32" s="28"/>
      <c r="BX32" s="28"/>
      <c r="BY32" s="28"/>
      <c r="BZ32" s="28"/>
      <c r="CA32" s="28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</row>
    <row r="33" spans="1:90" x14ac:dyDescent="0.25">
      <c r="A33" s="16" t="s">
        <v>72</v>
      </c>
      <c r="B33" s="17">
        <v>2340.9359761999999</v>
      </c>
      <c r="C33" s="17">
        <v>907.40862790000006</v>
      </c>
      <c r="D33" s="17">
        <v>1313.4459059999999</v>
      </c>
      <c r="E33" s="17">
        <v>0</v>
      </c>
      <c r="F33" s="17">
        <v>11353987</v>
      </c>
      <c r="G33" s="17">
        <v>5730957</v>
      </c>
      <c r="H33" s="17">
        <v>2208001</v>
      </c>
      <c r="I33" s="17">
        <v>0</v>
      </c>
      <c r="J33" s="17">
        <v>1662.4</v>
      </c>
      <c r="K33" s="17">
        <v>0</v>
      </c>
      <c r="L33" s="17">
        <f t="shared" si="21"/>
        <v>17339683.171712454</v>
      </c>
      <c r="M33" s="18">
        <f t="shared" si="22"/>
        <v>2200.4798176279996</v>
      </c>
      <c r="N33" s="19"/>
      <c r="O33" s="19">
        <f t="shared" si="29"/>
        <v>7594318.6524115447</v>
      </c>
      <c r="P33" s="19">
        <f t="shared" ref="P33:P51" si="40">IF(N33&gt;0,MAX(N33,O33),O33)</f>
        <v>7594318.6524115447</v>
      </c>
      <c r="Q33" s="19">
        <f t="shared" si="30"/>
        <v>1476861.2275884538</v>
      </c>
      <c r="R33" s="19">
        <f t="shared" si="3"/>
        <v>10221765.120000001</v>
      </c>
      <c r="S33" s="19">
        <f t="shared" si="4"/>
        <v>10221765.120000001</v>
      </c>
      <c r="T33" s="19">
        <f t="shared" si="36"/>
        <v>0</v>
      </c>
      <c r="U33" s="19">
        <f t="shared" si="37"/>
        <v>0</v>
      </c>
      <c r="V33" s="20">
        <f t="shared" si="38"/>
        <v>0.39246351808169894</v>
      </c>
      <c r="W33" s="20">
        <f t="shared" si="39"/>
        <v>0.7</v>
      </c>
      <c r="X33" s="39">
        <f t="shared" si="23"/>
        <v>13963120.059314471</v>
      </c>
      <c r="Y33" s="39">
        <f t="shared" si="9"/>
        <v>34679366343.424911</v>
      </c>
      <c r="Z33" s="50">
        <f t="shared" ref="Z33:AH42" si="41">(Z$55*((Z$55*$B33)+(Z$56*$M33))*$F33)+(Z$56*((Z$55*$B33)+(Z$56*$M33))*$P33)+(Z$55*$D33*$H33)+(Z$56*$D33*$Q33)+(Z$55*$C33*$G33)+(Z$56*$C33*$S33)</f>
        <v>33956527549.32069</v>
      </c>
      <c r="AA33" s="50">
        <f t="shared" si="41"/>
        <v>33244250126.688606</v>
      </c>
      <c r="AB33" s="50">
        <f t="shared" si="41"/>
        <v>32542534075.528648</v>
      </c>
      <c r="AC33" s="50">
        <f t="shared" si="41"/>
        <v>31851379395.840843</v>
      </c>
      <c r="AD33" s="50">
        <f t="shared" si="41"/>
        <v>31170786087.625175</v>
      </c>
      <c r="AE33" s="50">
        <f t="shared" si="41"/>
        <v>30500754150.881649</v>
      </c>
      <c r="AF33" s="50">
        <f t="shared" si="41"/>
        <v>29841283585.610256</v>
      </c>
      <c r="AG33" s="50">
        <f t="shared" si="41"/>
        <v>29192374391.81102</v>
      </c>
      <c r="AH33" s="50">
        <f t="shared" si="41"/>
        <v>28554026569.48391</v>
      </c>
      <c r="AI33" s="50">
        <f t="shared" si="26"/>
        <v>27926240118.628941</v>
      </c>
      <c r="AJ33" s="21"/>
      <c r="AK33" s="22">
        <v>3261075.8320251782</v>
      </c>
      <c r="AL33" s="22">
        <v>3459833.9725480471</v>
      </c>
      <c r="AM33" s="22">
        <v>3670706.1516455952</v>
      </c>
      <c r="AN33" s="22">
        <v>3894430.70350732</v>
      </c>
      <c r="AO33" s="22">
        <v>4131790.9627882536</v>
      </c>
      <c r="AP33" s="22">
        <v>4383618.0073261885</v>
      </c>
      <c r="AQ33" s="22">
        <v>4650793.5680237878</v>
      </c>
      <c r="AR33" s="22">
        <v>4721995.6329768756</v>
      </c>
      <c r="AS33" s="22">
        <v>4721995.6329768756</v>
      </c>
      <c r="AT33" s="22">
        <v>4721995.6329768756</v>
      </c>
      <c r="AU33" s="23">
        <v>3.1035013241784176E-2</v>
      </c>
      <c r="AV33" s="23">
        <v>4.1948637868847644E-2</v>
      </c>
      <c r="AW33" s="23">
        <v>5.321881813557619E-2</v>
      </c>
      <c r="AX33" s="23">
        <v>6.3470746305540199E-2</v>
      </c>
      <c r="AY33" s="23">
        <v>7.2750343651852012E-2</v>
      </c>
      <c r="AZ33" s="23">
        <v>8.110124952435338E-2</v>
      </c>
      <c r="BA33" s="23">
        <v>8.8564932808121916E-2</v>
      </c>
      <c r="BB33" s="23">
        <v>9.5180797921778831E-2</v>
      </c>
      <c r="BC33" s="23">
        <v>0.10098628562294884</v>
      </c>
      <c r="BD33" s="23">
        <v>0.10601696887513207</v>
      </c>
      <c r="BE33" s="23">
        <v>1.5006422353948949</v>
      </c>
      <c r="BF33" s="24">
        <v>24919278.456799999</v>
      </c>
      <c r="BG33" s="25">
        <f t="shared" si="11"/>
        <v>1455.6504666372784</v>
      </c>
      <c r="BH33" s="25">
        <f t="shared" si="12"/>
        <v>1396.9282375029638</v>
      </c>
      <c r="BI33" s="25">
        <f t="shared" si="13"/>
        <v>1339.7598845533155</v>
      </c>
      <c r="BJ33" s="25">
        <f t="shared" si="14"/>
        <v>1285.9361505880977</v>
      </c>
      <c r="BK33" s="25">
        <f t="shared" si="15"/>
        <v>1235.0920401905291</v>
      </c>
      <c r="BL33" s="25">
        <f t="shared" si="16"/>
        <v>1186.913031278475</v>
      </c>
      <c r="BM33" s="25">
        <f t="shared" si="17"/>
        <v>1141.1269675532274</v>
      </c>
      <c r="BN33" s="25">
        <f t="shared" si="18"/>
        <v>1106.3258655986563</v>
      </c>
      <c r="BO33" s="25">
        <f t="shared" si="19"/>
        <v>1076.2333332450112</v>
      </c>
      <c r="BP33" s="25">
        <f t="shared" si="20"/>
        <v>1047.6213492874169</v>
      </c>
      <c r="BQ33" s="26">
        <f t="shared" si="24"/>
        <v>1227.1587326434969</v>
      </c>
      <c r="BR33" s="26">
        <f t="shared" si="25"/>
        <v>1047.6213492874169</v>
      </c>
      <c r="BS33" s="28"/>
      <c r="BT33" s="28"/>
      <c r="BU33" s="28"/>
      <c r="BV33" s="28"/>
      <c r="BW33" s="28"/>
      <c r="BX33" s="28"/>
      <c r="BY33" s="28"/>
      <c r="BZ33" s="28"/>
      <c r="CA33" s="28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</row>
    <row r="34" spans="1:90" x14ac:dyDescent="0.25">
      <c r="A34" s="16" t="s">
        <v>73</v>
      </c>
      <c r="B34" s="17">
        <v>2219.4027956</v>
      </c>
      <c r="C34" s="17">
        <v>933.76639460000001</v>
      </c>
      <c r="D34" s="17">
        <v>1366.2534776</v>
      </c>
      <c r="E34" s="17">
        <v>1921012399.6359246</v>
      </c>
      <c r="F34" s="17">
        <v>4156143.4079999998</v>
      </c>
      <c r="G34" s="17">
        <v>44002776.7729</v>
      </c>
      <c r="H34" s="17">
        <v>12502558</v>
      </c>
      <c r="I34" s="17">
        <v>2590211.4823018005</v>
      </c>
      <c r="J34" s="17">
        <v>9847.6</v>
      </c>
      <c r="K34" s="17">
        <v>0</v>
      </c>
      <c r="L34" s="17">
        <f t="shared" si="21"/>
        <v>34657573.132140391</v>
      </c>
      <c r="M34" s="18">
        <f t="shared" si="22"/>
        <v>2086.2386278639997</v>
      </c>
      <c r="N34" s="19"/>
      <c r="O34" s="19">
        <f t="shared" si="29"/>
        <v>27582.203066219576</v>
      </c>
      <c r="P34" s="19">
        <f t="shared" si="40"/>
        <v>27582.203066219576</v>
      </c>
      <c r="Q34" s="19">
        <f t="shared" si="30"/>
        <v>82973.097833776847</v>
      </c>
      <c r="R34" s="19">
        <f t="shared" si="3"/>
        <v>60550922.880000003</v>
      </c>
      <c r="S34" s="19">
        <f t="shared" si="4"/>
        <v>60550922.880000003</v>
      </c>
      <c r="T34" s="19">
        <f t="shared" si="36"/>
        <v>1921012399.6359246</v>
      </c>
      <c r="U34" s="19">
        <f t="shared" si="37"/>
        <v>2590211.4823018005</v>
      </c>
      <c r="V34" s="20">
        <f t="shared" si="38"/>
        <v>0.50869486831890876</v>
      </c>
      <c r="W34" s="20">
        <f t="shared" si="39"/>
        <v>0.7</v>
      </c>
      <c r="X34" s="39">
        <f t="shared" si="23"/>
        <v>29316167.343968574</v>
      </c>
      <c r="Y34" s="39">
        <f t="shared" si="9"/>
        <v>67394133864.644867</v>
      </c>
      <c r="Z34" s="50">
        <f t="shared" si="41"/>
        <v>66276372829.498306</v>
      </c>
      <c r="AA34" s="50">
        <f t="shared" si="41"/>
        <v>65169607322.687805</v>
      </c>
      <c r="AB34" s="50">
        <f t="shared" si="41"/>
        <v>64073837344.213318</v>
      </c>
      <c r="AC34" s="50">
        <f t="shared" si="41"/>
        <v>62989062894.074905</v>
      </c>
      <c r="AD34" s="50">
        <f t="shared" si="41"/>
        <v>61915283972.272507</v>
      </c>
      <c r="AE34" s="50">
        <f t="shared" si="41"/>
        <v>60852500578.806168</v>
      </c>
      <c r="AF34" s="50">
        <f t="shared" si="41"/>
        <v>59800712713.675873</v>
      </c>
      <c r="AG34" s="50">
        <f t="shared" si="41"/>
        <v>58759920376.881622</v>
      </c>
      <c r="AH34" s="50">
        <f t="shared" si="41"/>
        <v>57730123568.423401</v>
      </c>
      <c r="AI34" s="50">
        <f t="shared" si="26"/>
        <v>56711322288.301231</v>
      </c>
      <c r="AJ34" s="21">
        <v>2410637.290132205</v>
      </c>
      <c r="AK34" s="22">
        <v>8344247.8219562788</v>
      </c>
      <c r="AL34" s="22">
        <v>9394883.1627347302</v>
      </c>
      <c r="AM34" s="22">
        <v>10577805.396573586</v>
      </c>
      <c r="AN34" s="22">
        <v>11909670.942114362</v>
      </c>
      <c r="AO34" s="22">
        <v>13409233.449822094</v>
      </c>
      <c r="AP34" s="22">
        <v>15097607.867233478</v>
      </c>
      <c r="AQ34" s="22">
        <v>16998567.753011588</v>
      </c>
      <c r="AR34" s="22">
        <v>19138880.026208654</v>
      </c>
      <c r="AS34" s="22">
        <v>21548681.8642537</v>
      </c>
      <c r="AT34" s="22">
        <v>24261905.056667082</v>
      </c>
      <c r="AU34" s="23">
        <v>4.4177939806613338E-2</v>
      </c>
      <c r="AV34" s="23">
        <v>5.58919541577729E-2</v>
      </c>
      <c r="AW34" s="23">
        <v>6.6658701415474086E-2</v>
      </c>
      <c r="AX34" s="23">
        <v>7.6505373345477676E-2</v>
      </c>
      <c r="AY34" s="23">
        <v>8.5457924616214306E-2</v>
      </c>
      <c r="AZ34" s="23">
        <v>9.3541117197171855E-2</v>
      </c>
      <c r="BA34" s="23">
        <v>0.10077856296868844</v>
      </c>
      <c r="BB34" s="23">
        <v>0.10719276461114169</v>
      </c>
      <c r="BC34" s="23">
        <v>0.1128051548388648</v>
      </c>
      <c r="BD34" s="23">
        <v>0.11763613404156197</v>
      </c>
      <c r="BE34" s="23">
        <v>0.93050619567916049</v>
      </c>
      <c r="BF34" s="24">
        <v>153914184.36679998</v>
      </c>
      <c r="BG34" s="25">
        <f t="shared" si="11"/>
        <v>848.9267023741204</v>
      </c>
      <c r="BH34" s="25">
        <f t="shared" si="12"/>
        <v>807.71785337853657</v>
      </c>
      <c r="BI34" s="25">
        <f t="shared" si="13"/>
        <v>769.28851169223242</v>
      </c>
      <c r="BJ34" s="25">
        <f t="shared" si="14"/>
        <v>733.20731386498494</v>
      </c>
      <c r="BK34" s="25">
        <f t="shared" si="15"/>
        <v>699.11093474737163</v>
      </c>
      <c r="BL34" s="25">
        <f t="shared" si="16"/>
        <v>666.69182591670642</v>
      </c>
      <c r="BM34" s="25">
        <f t="shared" si="17"/>
        <v>635.68904470249356</v>
      </c>
      <c r="BN34" s="25">
        <f t="shared" si="18"/>
        <v>605.88141255369237</v>
      </c>
      <c r="BO34" s="25">
        <f t="shared" si="19"/>
        <v>577.08244228511342</v>
      </c>
      <c r="BP34" s="25">
        <f t="shared" si="20"/>
        <v>549.13660729089474</v>
      </c>
      <c r="BQ34" s="26">
        <f t="shared" si="24"/>
        <v>689.27326488061476</v>
      </c>
      <c r="BR34" s="26">
        <f t="shared" si="25"/>
        <v>549.13660729089474</v>
      </c>
      <c r="BS34" s="28"/>
      <c r="BT34" s="28"/>
      <c r="BU34" s="28"/>
      <c r="BV34" s="28"/>
      <c r="BW34" s="28"/>
      <c r="BX34" s="28"/>
      <c r="BY34" s="28"/>
      <c r="BZ34" s="28"/>
      <c r="CA34" s="28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</row>
    <row r="35" spans="1:90" x14ac:dyDescent="0.25">
      <c r="A35" s="16" t="s">
        <v>74</v>
      </c>
      <c r="B35" s="17">
        <v>2044.2853448000001</v>
      </c>
      <c r="C35" s="17">
        <v>851.23011589999999</v>
      </c>
      <c r="D35" s="17">
        <v>0</v>
      </c>
      <c r="E35" s="17">
        <v>826846418.97859919</v>
      </c>
      <c r="F35" s="17">
        <v>50607838</v>
      </c>
      <c r="G35" s="17">
        <v>15195335.001800001</v>
      </c>
      <c r="H35" s="17">
        <v>0</v>
      </c>
      <c r="I35" s="17">
        <v>362531.25863500009</v>
      </c>
      <c r="J35" s="17">
        <v>4709.1000000000004</v>
      </c>
      <c r="K35" s="17">
        <v>2249</v>
      </c>
      <c r="L35" s="17">
        <f t="shared" si="21"/>
        <v>58609217.37455634</v>
      </c>
      <c r="M35" s="18">
        <f t="shared" si="22"/>
        <v>1921.628224112</v>
      </c>
      <c r="N35" s="19"/>
      <c r="O35" s="19">
        <f t="shared" si="29"/>
        <v>33884576.521799996</v>
      </c>
      <c r="P35" s="19">
        <f t="shared" si="40"/>
        <v>33884576.521799996</v>
      </c>
      <c r="Q35" s="19">
        <f t="shared" si="30"/>
        <v>0</v>
      </c>
      <c r="R35" s="19">
        <f t="shared" ref="R35:R51" si="42">MIN(((J35*8784*0.7)+(0.15*K35*8784)), SUM(F35:H35))</f>
        <v>31918596.48</v>
      </c>
      <c r="S35" s="19">
        <f t="shared" si="4"/>
        <v>31918596.48</v>
      </c>
      <c r="T35" s="19">
        <f t="shared" si="36"/>
        <v>10075775561.898846</v>
      </c>
      <c r="U35" s="19">
        <f t="shared" si="37"/>
        <v>11227900.058635</v>
      </c>
      <c r="V35" s="20">
        <f t="shared" si="38"/>
        <v>0.36734999564750009</v>
      </c>
      <c r="W35" s="20">
        <f t="shared" si="39"/>
        <v>0.7</v>
      </c>
      <c r="X35" s="39">
        <f t="shared" si="23"/>
        <v>51179702.374654137</v>
      </c>
      <c r="Y35" s="39">
        <f t="shared" ref="Y35:Y51" si="43">B35*F35+D35*H35+C35*G35</f>
        <v>116391588330.13409</v>
      </c>
      <c r="Z35" s="50">
        <f t="shared" si="41"/>
        <v>113796181976.73306</v>
      </c>
      <c r="AA35" s="50">
        <f t="shared" si="41"/>
        <v>111241800165.36061</v>
      </c>
      <c r="AB35" s="50">
        <f t="shared" si="41"/>
        <v>108728442896.01668</v>
      </c>
      <c r="AC35" s="50">
        <f t="shared" si="41"/>
        <v>106256110168.70137</v>
      </c>
      <c r="AD35" s="50">
        <f t="shared" si="41"/>
        <v>103824801983.41461</v>
      </c>
      <c r="AE35" s="50">
        <f t="shared" si="41"/>
        <v>101434518340.15645</v>
      </c>
      <c r="AF35" s="50">
        <f t="shared" si="41"/>
        <v>99085259238.926819</v>
      </c>
      <c r="AG35" s="50">
        <f t="shared" si="41"/>
        <v>96777024679.7258</v>
      </c>
      <c r="AH35" s="50">
        <f t="shared" si="41"/>
        <v>94509814662.553314</v>
      </c>
      <c r="AI35" s="50">
        <f t="shared" si="26"/>
        <v>92283629187.409424</v>
      </c>
      <c r="AJ35" s="21">
        <v>2295625.0875564399</v>
      </c>
      <c r="AK35" s="22">
        <v>4476628.244452402</v>
      </c>
      <c r="AL35" s="22">
        <v>5077972.6318094656</v>
      </c>
      <c r="AM35" s="22">
        <v>5760095.4650099985</v>
      </c>
      <c r="AN35" s="22">
        <v>6533847.6931109373</v>
      </c>
      <c r="AO35" s="22">
        <v>7411537.8705267711</v>
      </c>
      <c r="AP35" s="22">
        <v>8407127.9568040334</v>
      </c>
      <c r="AQ35" s="22">
        <v>9536455.4181320574</v>
      </c>
      <c r="AR35" s="22">
        <v>10817485.163695855</v>
      </c>
      <c r="AS35" s="22">
        <v>11668176.311000001</v>
      </c>
      <c r="AT35" s="22">
        <v>11668176.311000001</v>
      </c>
      <c r="AU35" s="23">
        <v>2.3711701365905294E-2</v>
      </c>
      <c r="AV35" s="23">
        <v>3.3248180578932023E-2</v>
      </c>
      <c r="AW35" s="23">
        <v>4.3920817462107686E-2</v>
      </c>
      <c r="AX35" s="23">
        <v>5.5100638222559672E-2</v>
      </c>
      <c r="AY35" s="23">
        <v>6.5281844829774741E-2</v>
      </c>
      <c r="AZ35" s="23">
        <v>7.4506518935239296E-2</v>
      </c>
      <c r="BA35" s="23">
        <v>8.2814709395660768E-2</v>
      </c>
      <c r="BB35" s="23">
        <v>9.0244527440311195E-2</v>
      </c>
      <c r="BC35" s="23">
        <v>9.6832237352173431E-2</v>
      </c>
      <c r="BD35" s="23">
        <v>0.10261234287404637</v>
      </c>
      <c r="BE35" s="23">
        <v>0.86123824559614315</v>
      </c>
      <c r="BF35" s="24">
        <v>137704068.46430001</v>
      </c>
      <c r="BG35" s="25">
        <f t="shared" ref="BG35:BG51" si="44">(Z35+$T35)/($O35+$Q35+$R35+$U35+$AJ35+AK35+(MIN(AU35*$BF35,$BF35*$BE35*AU35)))</f>
        <v>1430.1371458681563</v>
      </c>
      <c r="BH35" s="25">
        <f t="shared" ref="BH35:BH51" si="45">(AA35+$T35)/($O35+$Q35+$R35+$U35+$AJ35+AL35+(MIN(AV35*$BF35,$BF35*$BE35*AV35)))</f>
        <v>1373.1820565915536</v>
      </c>
      <c r="BI35" s="25">
        <f t="shared" ref="BI35:BI51" si="46">(AB35+$T35)/($O35+$Q35+$R35+$U35+$AJ35+AM35+(MIN(AW35*$BF35,$BF35*$BE35*AW35)))</f>
        <v>1315.7250463254302</v>
      </c>
      <c r="BJ35" s="25">
        <f t="shared" ref="BJ35:BJ51" si="47">(AC35+$T35)/($O35+$Q35+$R35+$U35+$AJ35+AN35+(MIN(AX35*$BF35,$BF35*$BE35*AX35)))</f>
        <v>1259.0676576765604</v>
      </c>
      <c r="BK35" s="25">
        <f t="shared" ref="BK35:BK51" si="48">(AD35+$T35)/($O35+$Q35+$R35+$U35+$AJ35+AO35+(MIN(AY35*$BF35,$BF35*$BE35*AY35)))</f>
        <v>1205.5471261445889</v>
      </c>
      <c r="BL35" s="25">
        <f t="shared" ref="BL35:BL51" si="49">(AE35+$T35)/($O35+$Q35+$R35+$U35+$AJ35+AP35+(MIN(AZ35*$BF35,$BF35*$BE35*AZ35)))</f>
        <v>1154.7094501291645</v>
      </c>
      <c r="BM35" s="25">
        <f t="shared" ref="BM35:BM51" si="50">(AF35+$T35)/($O35+$Q35+$R35+$U35+$AJ35+AQ35+(MIN(BA35*$BF35,$BF35*$BE35*BA35)))</f>
        <v>1106.1602523563608</v>
      </c>
      <c r="BN35" s="25">
        <f t="shared" ref="BN35:BN51" si="51">(AG35+$T35)/($O35+$Q35+$R35+$U35+$AJ35+AR35+(MIN(BB35*$BF35,$BF35*$BE35*BB35)))</f>
        <v>1059.5554303995229</v>
      </c>
      <c r="BO35" s="25">
        <f t="shared" ref="BO35:BO51" si="52">(AH35+$T35)/($O35+$Q35+$R35+$U35+$AJ35+AS35+(MIN(BC35*$BF35,$BF35*$BE35*BC35)))</f>
        <v>1020.5583878690917</v>
      </c>
      <c r="BP35" s="25">
        <f t="shared" ref="BP35:BP51" si="53">(AI35+$T35)/($O35+$Q35+$R35+$U35+$AJ35+AT35+(MIN(BD35*$BF35,$BF35*$BE35*BD35)))</f>
        <v>992.19803486218882</v>
      </c>
      <c r="BQ35" s="26">
        <f t="shared" si="24"/>
        <v>1191.6840588222622</v>
      </c>
      <c r="BR35" s="26">
        <f t="shared" si="25"/>
        <v>992.19803486218882</v>
      </c>
      <c r="BS35" s="28"/>
      <c r="BT35" s="28"/>
      <c r="BU35" s="28"/>
      <c r="BV35" s="28"/>
      <c r="BW35" s="28"/>
      <c r="BX35" s="28"/>
      <c r="BY35" s="28"/>
      <c r="BZ35" s="28"/>
      <c r="CA35" s="28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</row>
    <row r="36" spans="1:90" x14ac:dyDescent="0.25">
      <c r="A36" s="16" t="s">
        <v>75</v>
      </c>
      <c r="B36" s="17">
        <v>2367.8470266999998</v>
      </c>
      <c r="C36" s="17">
        <v>0</v>
      </c>
      <c r="D36" s="17">
        <v>0</v>
      </c>
      <c r="E36" s="17">
        <v>0</v>
      </c>
      <c r="F36" s="17">
        <v>28186691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f t="shared" si="21"/>
        <v>33370886.23843082</v>
      </c>
      <c r="M36" s="18">
        <f t="shared" si="22"/>
        <v>2225.7762050979995</v>
      </c>
      <c r="N36" s="19"/>
      <c r="O36" s="19">
        <f t="shared" si="29"/>
        <v>28186691</v>
      </c>
      <c r="P36" s="19">
        <f t="shared" si="40"/>
        <v>28186691</v>
      </c>
      <c r="Q36" s="19">
        <f t="shared" si="30"/>
        <v>0</v>
      </c>
      <c r="R36" s="19">
        <f t="shared" si="42"/>
        <v>0</v>
      </c>
      <c r="S36" s="19">
        <f t="shared" si="4"/>
        <v>0</v>
      </c>
      <c r="T36" s="19">
        <f t="shared" si="36"/>
        <v>0</v>
      </c>
      <c r="U36" s="19">
        <f t="shared" si="37"/>
        <v>0</v>
      </c>
      <c r="V36" s="20"/>
      <c r="W36" s="20"/>
      <c r="X36" s="39">
        <f t="shared" si="23"/>
        <v>31368633.064124968</v>
      </c>
      <c r="Y36" s="39">
        <f t="shared" si="43"/>
        <v>66741772476.861641</v>
      </c>
      <c r="Z36" s="50">
        <f t="shared" si="41"/>
        <v>66341321842.000473</v>
      </c>
      <c r="AA36" s="50">
        <f t="shared" si="41"/>
        <v>65940871207.13932</v>
      </c>
      <c r="AB36" s="50">
        <f t="shared" si="41"/>
        <v>65540420572.278122</v>
      </c>
      <c r="AC36" s="50">
        <f t="shared" si="41"/>
        <v>65139969937.416962</v>
      </c>
      <c r="AD36" s="50">
        <f t="shared" si="41"/>
        <v>64739519302.555794</v>
      </c>
      <c r="AE36" s="50">
        <f t="shared" si="41"/>
        <v>64339068667.694611</v>
      </c>
      <c r="AF36" s="50">
        <f t="shared" si="41"/>
        <v>63938618032.833435</v>
      </c>
      <c r="AG36" s="50">
        <f t="shared" si="41"/>
        <v>63538167397.97229</v>
      </c>
      <c r="AH36" s="50">
        <f t="shared" si="41"/>
        <v>63137716763.111115</v>
      </c>
      <c r="AI36" s="50">
        <f t="shared" si="26"/>
        <v>62737266128.249939</v>
      </c>
      <c r="AJ36" s="21"/>
      <c r="AK36" s="22">
        <v>5459956.5101004001</v>
      </c>
      <c r="AL36" s="22">
        <v>5459956.5101004001</v>
      </c>
      <c r="AM36" s="22">
        <v>5459956.5101004001</v>
      </c>
      <c r="AN36" s="22">
        <v>5459956.5101004001</v>
      </c>
      <c r="AO36" s="22">
        <v>5459956.5101004001</v>
      </c>
      <c r="AP36" s="22">
        <v>5459956.5101004001</v>
      </c>
      <c r="AQ36" s="22">
        <v>5459956.5101004001</v>
      </c>
      <c r="AR36" s="22">
        <v>5459956.5101004001</v>
      </c>
      <c r="AS36" s="22">
        <v>5459956.5101004001</v>
      </c>
      <c r="AT36" s="22">
        <v>5459956.5101004001</v>
      </c>
      <c r="AU36" s="23">
        <v>1.3905077599230736E-2</v>
      </c>
      <c r="AV36" s="23">
        <v>2.1588731916621539E-2</v>
      </c>
      <c r="AW36" s="23">
        <v>3.0668948227100919E-2</v>
      </c>
      <c r="AX36" s="23">
        <v>4.0993977973776304E-2</v>
      </c>
      <c r="AY36" s="23">
        <v>5.240981445235255E-2</v>
      </c>
      <c r="AZ36" s="23">
        <v>6.3172354804844968E-2</v>
      </c>
      <c r="BA36" s="23">
        <v>7.2992897255679534E-2</v>
      </c>
      <c r="BB36" s="23">
        <v>8.1902885547603055E-2</v>
      </c>
      <c r="BC36" s="23">
        <v>8.993232259045425E-2</v>
      </c>
      <c r="BD36" s="23">
        <v>9.7109828614531768E-2</v>
      </c>
      <c r="BE36" s="23">
        <v>2.5949466162513546</v>
      </c>
      <c r="BF36" s="24">
        <v>15822199.395599999</v>
      </c>
      <c r="BG36" s="25">
        <f t="shared" si="44"/>
        <v>1958.8978911384083</v>
      </c>
      <c r="BH36" s="25">
        <f t="shared" si="45"/>
        <v>1940.1090809607338</v>
      </c>
      <c r="BI36" s="25">
        <f t="shared" si="46"/>
        <v>1920.2102708107971</v>
      </c>
      <c r="BJ36" s="25">
        <f t="shared" si="47"/>
        <v>1899.3868357321728</v>
      </c>
      <c r="BK36" s="25">
        <f t="shared" si="48"/>
        <v>1877.8203181988565</v>
      </c>
      <c r="BL36" s="25">
        <f t="shared" si="49"/>
        <v>1857.0324772769216</v>
      </c>
      <c r="BM36" s="25">
        <f t="shared" si="50"/>
        <v>1837.2344791614576</v>
      </c>
      <c r="BN36" s="25">
        <f t="shared" si="51"/>
        <v>1818.3618942535741</v>
      </c>
      <c r="BO36" s="25">
        <f t="shared" si="52"/>
        <v>1800.3559322521253</v>
      </c>
      <c r="BP36" s="25">
        <f t="shared" si="53"/>
        <v>1783.1628631579874</v>
      </c>
      <c r="BQ36" s="26">
        <f t="shared" si="24"/>
        <v>1869.2572042943036</v>
      </c>
      <c r="BR36" s="26">
        <f t="shared" si="25"/>
        <v>1783.1628631579874</v>
      </c>
      <c r="BS36" s="28"/>
      <c r="BT36" s="28"/>
      <c r="BU36" s="28"/>
      <c r="BV36" s="28"/>
      <c r="BW36" s="28"/>
      <c r="BX36" s="28"/>
      <c r="BY36" s="28"/>
      <c r="BZ36" s="28"/>
      <c r="CA36" s="28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</row>
    <row r="37" spans="1:90" x14ac:dyDescent="0.25">
      <c r="A37" s="30" t="s">
        <v>76</v>
      </c>
      <c r="B37" s="17">
        <v>2126.4919454000001</v>
      </c>
      <c r="C37" s="17">
        <v>962.64416500000004</v>
      </c>
      <c r="D37" s="17">
        <v>1331.8594760999999</v>
      </c>
      <c r="E37" s="17">
        <v>284732505.57003486</v>
      </c>
      <c r="F37" s="17">
        <v>86473075</v>
      </c>
      <c r="G37" s="17">
        <v>20907183.119899999</v>
      </c>
      <c r="H37" s="17">
        <v>321602</v>
      </c>
      <c r="I37" s="17">
        <v>214178.34231189999</v>
      </c>
      <c r="J37" s="17">
        <v>4342.5</v>
      </c>
      <c r="K37" s="17">
        <v>539</v>
      </c>
      <c r="L37" s="17">
        <f t="shared" si="21"/>
        <v>102361768.24761556</v>
      </c>
      <c r="M37" s="18">
        <f t="shared" si="22"/>
        <v>1998.902428676</v>
      </c>
      <c r="N37" s="19"/>
      <c r="O37" s="19">
        <f t="shared" si="29"/>
        <v>79993007.737065971</v>
      </c>
      <c r="P37" s="19">
        <f t="shared" si="40"/>
        <v>79993007.737065971</v>
      </c>
      <c r="Q37" s="19">
        <f t="shared" si="30"/>
        <v>297501.98283403117</v>
      </c>
      <c r="R37" s="19">
        <f t="shared" si="42"/>
        <v>27411350.399999999</v>
      </c>
      <c r="S37" s="19">
        <f t="shared" si="4"/>
        <v>27411350.399999999</v>
      </c>
      <c r="T37" s="19">
        <f t="shared" si="36"/>
        <v>2791474083.6520076</v>
      </c>
      <c r="U37" s="19">
        <f t="shared" si="37"/>
        <v>2818195.1423119004</v>
      </c>
      <c r="V37" s="20">
        <f t="shared" ref="V37:V48" si="54">G37/(8784*J37)</f>
        <v>0.54810450150899792</v>
      </c>
      <c r="W37" s="20">
        <f t="shared" ref="W37:W48" si="55">(R37-(0.15*8784*K37))/(8784*J37)</f>
        <v>0.7</v>
      </c>
      <c r="X37" s="39">
        <f t="shared" si="23"/>
        <v>94736649.439348847</v>
      </c>
      <c r="Y37" s="39">
        <f t="shared" si="43"/>
        <v>204438803989.66107</v>
      </c>
      <c r="Z37" s="50">
        <f t="shared" si="41"/>
        <v>202588695091.66199</v>
      </c>
      <c r="AA37" s="50">
        <f t="shared" si="41"/>
        <v>200755121966.67136</v>
      </c>
      <c r="AB37" s="50">
        <f t="shared" si="41"/>
        <v>198938084614.68887</v>
      </c>
      <c r="AC37" s="50">
        <f t="shared" si="41"/>
        <v>197137583035.71487</v>
      </c>
      <c r="AD37" s="50">
        <f t="shared" si="41"/>
        <v>195353617229.74921</v>
      </c>
      <c r="AE37" s="50">
        <f t="shared" si="41"/>
        <v>193586187196.79181</v>
      </c>
      <c r="AF37" s="50">
        <f t="shared" si="41"/>
        <v>191835292936.84274</v>
      </c>
      <c r="AG37" s="50">
        <f t="shared" si="41"/>
        <v>190100934449.9021</v>
      </c>
      <c r="AH37" s="50">
        <f t="shared" si="41"/>
        <v>188383111735.96973</v>
      </c>
      <c r="AI37" s="50">
        <f t="shared" si="26"/>
        <v>186681824795.04568</v>
      </c>
      <c r="AJ37" s="21">
        <v>993077.25115620636</v>
      </c>
      <c r="AK37" s="22">
        <v>3286936.6168206702</v>
      </c>
      <c r="AL37" s="22">
        <v>3854232.2836537608</v>
      </c>
      <c r="AM37" s="22">
        <v>4519438.0750571536</v>
      </c>
      <c r="AN37" s="22">
        <v>5299452.3970188377</v>
      </c>
      <c r="AO37" s="22">
        <v>6214090.1682591476</v>
      </c>
      <c r="AP37" s="22">
        <v>7286586.1840701681</v>
      </c>
      <c r="AQ37" s="22">
        <v>8544185.3562218938</v>
      </c>
      <c r="AR37" s="22">
        <v>10018834.82296209</v>
      </c>
      <c r="AS37" s="22">
        <v>11747995.510970866</v>
      </c>
      <c r="AT37" s="22">
        <v>13775593.765601883</v>
      </c>
      <c r="AU37" s="23">
        <v>4.1676898585901109E-2</v>
      </c>
      <c r="AV37" s="23">
        <v>5.3480896117270589E-2</v>
      </c>
      <c r="AW37" s="23">
        <v>6.4319755857136771E-2</v>
      </c>
      <c r="AX37" s="23">
        <v>7.4224054995581046E-2</v>
      </c>
      <c r="AY37" s="23">
        <v>8.3222984559671156E-2</v>
      </c>
      <c r="AZ37" s="23">
        <v>9.134440294933982E-2</v>
      </c>
      <c r="BA37" s="23">
        <v>9.8614887260712103E-2</v>
      </c>
      <c r="BB37" s="23">
        <v>0.10505978248567323</v>
      </c>
      <c r="BC37" s="23">
        <v>0.11070324867286038</v>
      </c>
      <c r="BD37" s="23">
        <v>0.11556830613179882</v>
      </c>
      <c r="BE37" s="23">
        <v>0.85969038999059932</v>
      </c>
      <c r="BF37" s="24">
        <v>163906374.48639998</v>
      </c>
      <c r="BG37" s="25">
        <f t="shared" si="44"/>
        <v>1701.9603873805654</v>
      </c>
      <c r="BH37" s="25">
        <f t="shared" si="45"/>
        <v>1656.1525382512825</v>
      </c>
      <c r="BI37" s="25">
        <f t="shared" si="46"/>
        <v>1612.6007526969306</v>
      </c>
      <c r="BJ37" s="25">
        <f t="shared" si="47"/>
        <v>1570.8875130197739</v>
      </c>
      <c r="BK37" s="25">
        <f t="shared" si="48"/>
        <v>1530.6208150193061</v>
      </c>
      <c r="BL37" s="25">
        <f t="shared" si="49"/>
        <v>1491.4274695370634</v>
      </c>
      <c r="BM37" s="25">
        <f t="shared" si="50"/>
        <v>1452.9479928475398</v>
      </c>
      <c r="BN37" s="25">
        <f t="shared" si="51"/>
        <v>1414.8330568235442</v>
      </c>
      <c r="BO37" s="25">
        <f t="shared" si="52"/>
        <v>1376.7415685746562</v>
      </c>
      <c r="BP37" s="25">
        <f t="shared" si="53"/>
        <v>1338.3405300152783</v>
      </c>
      <c r="BQ37" s="26">
        <f t="shared" si="24"/>
        <v>1514.6512624165939</v>
      </c>
      <c r="BR37" s="26">
        <f t="shared" si="25"/>
        <v>1338.3405300152783</v>
      </c>
      <c r="BS37" s="28"/>
      <c r="BT37" s="28"/>
      <c r="BU37" s="28"/>
      <c r="BV37" s="28"/>
      <c r="BW37" s="28"/>
      <c r="BX37" s="28"/>
      <c r="BY37" s="28"/>
      <c r="BZ37" s="28"/>
      <c r="CA37" s="28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</row>
    <row r="38" spans="1:90" x14ac:dyDescent="0.25">
      <c r="A38" s="16" t="s">
        <v>77</v>
      </c>
      <c r="B38" s="17">
        <v>2304.7120074999998</v>
      </c>
      <c r="C38" s="17">
        <v>891.47868089999997</v>
      </c>
      <c r="D38" s="17">
        <v>1382.0249091000001</v>
      </c>
      <c r="E38" s="17">
        <v>13854903.0142067</v>
      </c>
      <c r="F38" s="17">
        <v>29102160</v>
      </c>
      <c r="G38" s="17">
        <v>29943376.000300001</v>
      </c>
      <c r="H38" s="17">
        <v>8488757.7226999998</v>
      </c>
      <c r="I38" s="17">
        <v>13846.757718600027</v>
      </c>
      <c r="J38" s="17">
        <v>8035.1</v>
      </c>
      <c r="K38" s="17">
        <v>0</v>
      </c>
      <c r="L38" s="17">
        <f t="shared" si="21"/>
        <v>52755754.228863478</v>
      </c>
      <c r="M38" s="18">
        <f t="shared" si="22"/>
        <v>2166.4292870499999</v>
      </c>
      <c r="N38" s="19"/>
      <c r="O38" s="19">
        <f t="shared" si="29"/>
        <v>14034401.129976669</v>
      </c>
      <c r="P38" s="19">
        <f t="shared" si="40"/>
        <v>14034401.129976669</v>
      </c>
      <c r="Q38" s="19">
        <f t="shared" si="30"/>
        <v>4093669.7130233301</v>
      </c>
      <c r="R38" s="19">
        <f t="shared" si="42"/>
        <v>49406222.880000003</v>
      </c>
      <c r="S38" s="19">
        <f t="shared" si="4"/>
        <v>49406222.880000003</v>
      </c>
      <c r="T38" s="19">
        <f t="shared" si="36"/>
        <v>13854903.0142067</v>
      </c>
      <c r="U38" s="19">
        <f t="shared" si="37"/>
        <v>13846.757718600027</v>
      </c>
      <c r="V38" s="20">
        <f t="shared" si="54"/>
        <v>0.42424540833893432</v>
      </c>
      <c r="W38" s="20">
        <f t="shared" si="55"/>
        <v>0.7</v>
      </c>
      <c r="X38" s="39">
        <f t="shared" si="23"/>
        <v>40060270.225771785</v>
      </c>
      <c r="Y38" s="39">
        <f t="shared" si="43"/>
        <v>105497653554.71274</v>
      </c>
      <c r="Z38" s="50">
        <f t="shared" si="41"/>
        <v>102771031792.20758</v>
      </c>
      <c r="AA38" s="50">
        <f t="shared" si="41"/>
        <v>100086082243.45506</v>
      </c>
      <c r="AB38" s="50">
        <f t="shared" si="41"/>
        <v>97442804908.455109</v>
      </c>
      <c r="AC38" s="50">
        <f t="shared" si="41"/>
        <v>94841199787.207855</v>
      </c>
      <c r="AD38" s="50">
        <f t="shared" si="41"/>
        <v>92281266879.713196</v>
      </c>
      <c r="AE38" s="50">
        <f t="shared" si="41"/>
        <v>89763006185.971176</v>
      </c>
      <c r="AF38" s="50">
        <f t="shared" si="41"/>
        <v>87286417705.981766</v>
      </c>
      <c r="AG38" s="50">
        <f t="shared" si="41"/>
        <v>84851501439.74501</v>
      </c>
      <c r="AH38" s="50">
        <f t="shared" si="41"/>
        <v>82458257387.260864</v>
      </c>
      <c r="AI38" s="50">
        <f t="shared" si="26"/>
        <v>80106685548.529358</v>
      </c>
      <c r="AJ38" s="21"/>
      <c r="AK38" s="22">
        <v>11742784.579366207</v>
      </c>
      <c r="AL38" s="22">
        <v>12723152.778090764</v>
      </c>
      <c r="AM38" s="22">
        <v>13785368.838246694</v>
      </c>
      <c r="AN38" s="22">
        <v>14936265.980688779</v>
      </c>
      <c r="AO38" s="22">
        <v>15579317.626</v>
      </c>
      <c r="AP38" s="22">
        <v>15579317.626</v>
      </c>
      <c r="AQ38" s="22">
        <v>15579317.626</v>
      </c>
      <c r="AR38" s="22">
        <v>15579317.626</v>
      </c>
      <c r="AS38" s="22">
        <v>15579317.626</v>
      </c>
      <c r="AT38" s="22">
        <v>15579317.626</v>
      </c>
      <c r="AU38" s="23">
        <v>1.8556648857496666E-2</v>
      </c>
      <c r="AV38" s="23">
        <v>2.7118253019082054E-2</v>
      </c>
      <c r="AW38" s="23">
        <v>3.6949700287380462E-2</v>
      </c>
      <c r="AX38" s="23">
        <v>4.7896499759402737E-2</v>
      </c>
      <c r="AY38" s="23">
        <v>5.8844852296362979E-2</v>
      </c>
      <c r="AZ38" s="23">
        <v>6.8820837546218247E-2</v>
      </c>
      <c r="BA38" s="23">
        <v>7.7862076239610223E-2</v>
      </c>
      <c r="BB38" s="23">
        <v>8.6004420288822089E-2</v>
      </c>
      <c r="BC38" s="23">
        <v>9.3282031330115645E-2</v>
      </c>
      <c r="BD38" s="23">
        <v>9.9727455722362829E-2</v>
      </c>
      <c r="BE38" s="23">
        <v>1.1444401272607516</v>
      </c>
      <c r="BF38" s="24">
        <v>63797104.862399995</v>
      </c>
      <c r="BG38" s="25">
        <f t="shared" si="44"/>
        <v>1277.2309489770898</v>
      </c>
      <c r="BH38" s="25">
        <f t="shared" si="45"/>
        <v>1220.7107054412654</v>
      </c>
      <c r="BI38" s="25">
        <f t="shared" si="46"/>
        <v>1164.4848382782445</v>
      </c>
      <c r="BJ38" s="25">
        <f t="shared" si="47"/>
        <v>1108.8962262051846</v>
      </c>
      <c r="BK38" s="25">
        <f t="shared" si="48"/>
        <v>1062.3093166902258</v>
      </c>
      <c r="BL38" s="25">
        <f t="shared" si="49"/>
        <v>1025.8099141009341</v>
      </c>
      <c r="BM38" s="25">
        <f t="shared" si="50"/>
        <v>990.98062267695207</v>
      </c>
      <c r="BN38" s="25">
        <f t="shared" si="51"/>
        <v>957.6937902893909</v>
      </c>
      <c r="BO38" s="25">
        <f t="shared" si="52"/>
        <v>925.8354900890306</v>
      </c>
      <c r="BP38" s="25">
        <f t="shared" si="53"/>
        <v>895.30379340656816</v>
      </c>
      <c r="BQ38" s="26">
        <f t="shared" si="24"/>
        <v>1062.9255646154886</v>
      </c>
      <c r="BR38" s="26">
        <f t="shared" si="25"/>
        <v>895.30379340656816</v>
      </c>
      <c r="BS38" s="28"/>
      <c r="BT38" s="28"/>
      <c r="BU38" s="28"/>
      <c r="BV38" s="28"/>
      <c r="BW38" s="28"/>
      <c r="BX38" s="28"/>
      <c r="BY38" s="28"/>
      <c r="BZ38" s="28"/>
      <c r="CA38" s="28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</row>
    <row r="39" spans="1:90" x14ac:dyDescent="0.25">
      <c r="A39" s="16" t="s">
        <v>78</v>
      </c>
      <c r="B39" s="17">
        <v>2079.5252223000002</v>
      </c>
      <c r="C39" s="17">
        <v>852.62905750000004</v>
      </c>
      <c r="D39" s="17">
        <v>0</v>
      </c>
      <c r="E39" s="17">
        <v>103545341.24990836</v>
      </c>
      <c r="F39" s="17">
        <v>2640259</v>
      </c>
      <c r="G39" s="17">
        <v>11424290.9999</v>
      </c>
      <c r="H39" s="17">
        <v>0</v>
      </c>
      <c r="I39" s="17">
        <v>123816.30492919998</v>
      </c>
      <c r="J39" s="17">
        <v>3434.6</v>
      </c>
      <c r="K39" s="17">
        <v>0</v>
      </c>
      <c r="L39" s="17">
        <f t="shared" si="21"/>
        <v>7667356.4965024777</v>
      </c>
      <c r="M39" s="18">
        <f t="shared" si="22"/>
        <v>1954.753708962</v>
      </c>
      <c r="N39" s="19"/>
      <c r="O39" s="19">
        <f t="shared" si="29"/>
        <v>0</v>
      </c>
      <c r="P39" s="19">
        <f t="shared" si="40"/>
        <v>0</v>
      </c>
      <c r="Q39" s="19">
        <f t="shared" si="30"/>
        <v>0</v>
      </c>
      <c r="R39" s="19">
        <f t="shared" si="42"/>
        <v>14064549.9999</v>
      </c>
      <c r="S39" s="19">
        <f t="shared" si="4"/>
        <v>14064549.9999</v>
      </c>
      <c r="T39" s="19">
        <f t="shared" si="36"/>
        <v>103545341.24990836</v>
      </c>
      <c r="U39" s="19">
        <f t="shared" si="37"/>
        <v>123816.30492919998</v>
      </c>
      <c r="V39" s="20">
        <f t="shared" si="54"/>
        <v>0.37866988193424211</v>
      </c>
      <c r="W39" s="20">
        <f t="shared" si="55"/>
        <v>0.4661839835808626</v>
      </c>
      <c r="X39" s="39">
        <f t="shared" si="23"/>
        <v>6047694.6759131355</v>
      </c>
      <c r="Y39" s="39">
        <f t="shared" si="43"/>
        <v>15231167651.755047</v>
      </c>
      <c r="Z39" s="50">
        <f t="shared" si="41"/>
        <v>14877586667.644094</v>
      </c>
      <c r="AA39" s="50">
        <f t="shared" si="41"/>
        <v>14530594265.753826</v>
      </c>
      <c r="AB39" s="50">
        <f t="shared" si="41"/>
        <v>14190190446.084242</v>
      </c>
      <c r="AC39" s="50">
        <f t="shared" si="41"/>
        <v>13856375208.635345</v>
      </c>
      <c r="AD39" s="50">
        <f t="shared" si="41"/>
        <v>13529148553.407135</v>
      </c>
      <c r="AE39" s="50">
        <f t="shared" si="41"/>
        <v>13208510480.399609</v>
      </c>
      <c r="AF39" s="50">
        <f t="shared" si="41"/>
        <v>12894460989.612768</v>
      </c>
      <c r="AG39" s="50">
        <f t="shared" si="41"/>
        <v>12587000081.046618</v>
      </c>
      <c r="AH39" s="50">
        <f t="shared" si="41"/>
        <v>12286127754.701147</v>
      </c>
      <c r="AI39" s="50">
        <f t="shared" si="26"/>
        <v>11991844010.576363</v>
      </c>
      <c r="AJ39" s="21"/>
      <c r="AK39" s="22">
        <v>9131577.0351819769</v>
      </c>
      <c r="AL39" s="22">
        <v>9688134.2466795612</v>
      </c>
      <c r="AM39" s="22">
        <v>10278612.863918623</v>
      </c>
      <c r="AN39" s="22">
        <v>10905080.350483691</v>
      </c>
      <c r="AO39" s="22">
        <v>11569730.179055318</v>
      </c>
      <c r="AP39" s="22">
        <v>12274889.511493251</v>
      </c>
      <c r="AQ39" s="22">
        <v>12567372.3718125</v>
      </c>
      <c r="AR39" s="22">
        <v>12567372.3718125</v>
      </c>
      <c r="AS39" s="22">
        <v>12567372.3718125</v>
      </c>
      <c r="AT39" s="22">
        <v>12567372.3718125</v>
      </c>
      <c r="AU39" s="23">
        <v>4.65591326838556E-2</v>
      </c>
      <c r="AV39" s="23">
        <v>5.7660886724314978E-2</v>
      </c>
      <c r="AW39" s="23">
        <v>6.7777560375592044E-2</v>
      </c>
      <c r="AX39" s="23">
        <v>7.6948766242878636E-2</v>
      </c>
      <c r="AY39" s="23">
        <v>8.5212234253425556E-2</v>
      </c>
      <c r="AZ39" s="23">
        <v>9.2603897258988654E-2</v>
      </c>
      <c r="BA39" s="23">
        <v>9.9157972702194452E-2</v>
      </c>
      <c r="BB39" s="23">
        <v>0.10490704052729076</v>
      </c>
      <c r="BC39" s="23">
        <v>0.10988211750746797</v>
      </c>
      <c r="BD39" s="23">
        <v>0.11411272815303566</v>
      </c>
      <c r="BE39" s="23">
        <v>1.1121495781525226</v>
      </c>
      <c r="BF39" s="24">
        <v>50195189.085599996</v>
      </c>
      <c r="BG39" s="25">
        <f t="shared" si="44"/>
        <v>583.90065585919569</v>
      </c>
      <c r="BH39" s="25">
        <f t="shared" si="45"/>
        <v>546.64559112769859</v>
      </c>
      <c r="BI39" s="25">
        <f t="shared" si="46"/>
        <v>512.88856281347432</v>
      </c>
      <c r="BJ39" s="25">
        <f t="shared" si="47"/>
        <v>482.10963456435661</v>
      </c>
      <c r="BK39" s="25">
        <f t="shared" si="48"/>
        <v>453.88843873141525</v>
      </c>
      <c r="BL39" s="25">
        <f t="shared" si="49"/>
        <v>427.88180314082808</v>
      </c>
      <c r="BM39" s="25">
        <f t="shared" si="50"/>
        <v>409.60544741078115</v>
      </c>
      <c r="BN39" s="25">
        <f t="shared" si="51"/>
        <v>396.31243714241327</v>
      </c>
      <c r="BO39" s="25">
        <f t="shared" si="52"/>
        <v>383.92243374167975</v>
      </c>
      <c r="BP39" s="25">
        <f t="shared" si="53"/>
        <v>372.35316403718747</v>
      </c>
      <c r="BQ39" s="26">
        <f t="shared" si="24"/>
        <v>456.95081685690303</v>
      </c>
      <c r="BR39" s="26">
        <f t="shared" si="25"/>
        <v>372.35316403718747</v>
      </c>
      <c r="BS39" s="28"/>
      <c r="BT39" s="28"/>
      <c r="BU39" s="28"/>
      <c r="BV39" s="28"/>
      <c r="BW39" s="28"/>
      <c r="BX39" s="28"/>
      <c r="BY39" s="28"/>
      <c r="BZ39" s="28"/>
      <c r="CA39" s="28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</row>
    <row r="40" spans="1:90" x14ac:dyDescent="0.25">
      <c r="A40" s="16" t="s">
        <v>79</v>
      </c>
      <c r="B40" s="17">
        <v>2107.9581696</v>
      </c>
      <c r="C40" s="17">
        <v>854.6162266</v>
      </c>
      <c r="D40" s="17">
        <v>1514.9898418</v>
      </c>
      <c r="E40" s="17">
        <v>3150956118.2280765</v>
      </c>
      <c r="F40" s="17">
        <v>87052562</v>
      </c>
      <c r="G40" s="17">
        <v>50028719.1127</v>
      </c>
      <c r="H40" s="17">
        <v>1638387</v>
      </c>
      <c r="I40" s="17">
        <v>3804205.3246400007</v>
      </c>
      <c r="J40" s="17">
        <v>9581.7999999999993</v>
      </c>
      <c r="K40" s="17">
        <v>0</v>
      </c>
      <c r="L40" s="17">
        <f t="shared" si="21"/>
        <v>115945805.09120136</v>
      </c>
      <c r="M40" s="18">
        <f t="shared" si="22"/>
        <v>1981.4806794239998</v>
      </c>
      <c r="N40" s="19"/>
      <c r="O40" s="19">
        <f t="shared" si="29"/>
        <v>78328894.485853195</v>
      </c>
      <c r="P40" s="19">
        <f t="shared" si="40"/>
        <v>78328894.485853195</v>
      </c>
      <c r="Q40" s="19">
        <f t="shared" si="30"/>
        <v>1474201.7868468198</v>
      </c>
      <c r="R40" s="19">
        <f t="shared" si="42"/>
        <v>58916571.839999989</v>
      </c>
      <c r="S40" s="19">
        <f t="shared" si="4"/>
        <v>58916571.839999989</v>
      </c>
      <c r="T40" s="19">
        <f t="shared" si="36"/>
        <v>3150956118.2280765</v>
      </c>
      <c r="U40" s="19">
        <f t="shared" si="37"/>
        <v>3804205.3246400007</v>
      </c>
      <c r="V40" s="20">
        <f t="shared" si="54"/>
        <v>0.59440157981347352</v>
      </c>
      <c r="W40" s="20">
        <f t="shared" si="55"/>
        <v>0.7</v>
      </c>
      <c r="X40" s="39">
        <f t="shared" si="23"/>
        <v>105471303.11226611</v>
      </c>
      <c r="Y40" s="39">
        <f t="shared" si="43"/>
        <v>228740654064.17468</v>
      </c>
      <c r="Z40" s="50">
        <f t="shared" si="41"/>
        <v>226546452386.87891</v>
      </c>
      <c r="AA40" s="50">
        <f t="shared" si="41"/>
        <v>224374317661.02954</v>
      </c>
      <c r="AB40" s="50">
        <f t="shared" si="41"/>
        <v>222224249886.62643</v>
      </c>
      <c r="AC40" s="50">
        <f t="shared" si="41"/>
        <v>220096249063.66983</v>
      </c>
      <c r="AD40" s="50">
        <f t="shared" si="41"/>
        <v>217990315192.15961</v>
      </c>
      <c r="AE40" s="50">
        <f t="shared" si="41"/>
        <v>215906448272.09573</v>
      </c>
      <c r="AF40" s="50">
        <f t="shared" si="41"/>
        <v>213844648303.47824</v>
      </c>
      <c r="AG40" s="50">
        <f t="shared" si="41"/>
        <v>211804915286.30719</v>
      </c>
      <c r="AH40" s="50">
        <f t="shared" si="41"/>
        <v>209787249220.58249</v>
      </c>
      <c r="AI40" s="50">
        <f t="shared" si="26"/>
        <v>207791650106.30414</v>
      </c>
      <c r="AJ40" s="21">
        <v>4480395.0401000939</v>
      </c>
      <c r="AK40" s="22">
        <v>8430147.0121484883</v>
      </c>
      <c r="AL40" s="22">
        <v>9885114.4874214325</v>
      </c>
      <c r="AM40" s="22">
        <v>11591196.249438304</v>
      </c>
      <c r="AN40" s="22">
        <v>13591732.363237385</v>
      </c>
      <c r="AO40" s="22">
        <v>15937542.998879563</v>
      </c>
      <c r="AP40" s="22">
        <v>18688219.43022972</v>
      </c>
      <c r="AQ40" s="22">
        <v>21913637.848504532</v>
      </c>
      <c r="AR40" s="22">
        <v>25695734.446409348</v>
      </c>
      <c r="AS40" s="22">
        <v>30130586.865815494</v>
      </c>
      <c r="AT40" s="22">
        <v>35330854.884566806</v>
      </c>
      <c r="AU40" s="23">
        <v>4.6705125897233669E-2</v>
      </c>
      <c r="AV40" s="23">
        <v>5.8063621574088252E-2</v>
      </c>
      <c r="AW40" s="23">
        <v>6.8463551920541696E-2</v>
      </c>
      <c r="AX40" s="23">
        <v>7.7936627795995084E-2</v>
      </c>
      <c r="AY40" s="23">
        <v>8.6513114251711098E-2</v>
      </c>
      <c r="AZ40" s="23">
        <v>9.4221888285348679E-2</v>
      </c>
      <c r="BA40" s="23">
        <v>0.10109049416651014</v>
      </c>
      <c r="BB40" s="23">
        <v>0.1071451964333793</v>
      </c>
      <c r="BC40" s="23">
        <v>0.11241103065637184</v>
      </c>
      <c r="BD40" s="23">
        <v>0.11691185206073457</v>
      </c>
      <c r="BE40" s="23">
        <v>1.4220124802014906</v>
      </c>
      <c r="BF40" s="24">
        <v>155577427.49770001</v>
      </c>
      <c r="BG40" s="25">
        <f t="shared" si="44"/>
        <v>1411.7790421049581</v>
      </c>
      <c r="BH40" s="25">
        <f t="shared" si="45"/>
        <v>1371.2721361591998</v>
      </c>
      <c r="BI40" s="25">
        <f t="shared" si="46"/>
        <v>1331.6360608903803</v>
      </c>
      <c r="BJ40" s="25">
        <f t="shared" si="47"/>
        <v>1292.5294050057887</v>
      </c>
      <c r="BK40" s="25">
        <f t="shared" si="48"/>
        <v>1253.626091574366</v>
      </c>
      <c r="BL40" s="25">
        <f t="shared" si="49"/>
        <v>1214.6151444457034</v>
      </c>
      <c r="BM40" s="25">
        <f t="shared" si="50"/>
        <v>1175.2023914555864</v>
      </c>
      <c r="BN40" s="25">
        <f t="shared" si="51"/>
        <v>1135.1142136201993</v>
      </c>
      <c r="BO40" s="25">
        <f t="shared" si="52"/>
        <v>1094.1034019052395</v>
      </c>
      <c r="BP40" s="25">
        <f t="shared" si="53"/>
        <v>1051.9570690241305</v>
      </c>
      <c r="BQ40" s="26">
        <f t="shared" si="24"/>
        <v>1233.1834956185553</v>
      </c>
      <c r="BR40" s="26">
        <f t="shared" si="25"/>
        <v>1051.9570690241305</v>
      </c>
      <c r="BS40" s="28"/>
      <c r="BT40" s="28"/>
      <c r="BU40" s="28"/>
      <c r="BV40" s="28"/>
      <c r="BW40" s="28"/>
      <c r="BX40" s="28"/>
      <c r="BY40" s="28"/>
      <c r="BZ40" s="28"/>
      <c r="CA40" s="28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</row>
    <row r="41" spans="1:90" x14ac:dyDescent="0.25">
      <c r="A41" s="16" t="s">
        <v>80</v>
      </c>
      <c r="B41" s="17">
        <v>0</v>
      </c>
      <c r="C41" s="17">
        <v>917.88145899999995</v>
      </c>
      <c r="D41" s="17">
        <v>0</v>
      </c>
      <c r="E41" s="17">
        <v>0</v>
      </c>
      <c r="F41" s="17">
        <v>0</v>
      </c>
      <c r="G41" s="17">
        <v>8140017.2830999997</v>
      </c>
      <c r="H41" s="17">
        <v>0</v>
      </c>
      <c r="I41" s="17">
        <v>0</v>
      </c>
      <c r="J41" s="17">
        <v>1960.7</v>
      </c>
      <c r="K41" s="17">
        <v>0</v>
      </c>
      <c r="L41" s="17">
        <f t="shared" si="21"/>
        <v>3735785.4700485216</v>
      </c>
      <c r="M41" s="18"/>
      <c r="N41" s="19"/>
      <c r="O41" s="19"/>
      <c r="P41" s="19">
        <f t="shared" si="40"/>
        <v>0</v>
      </c>
      <c r="Q41" s="19"/>
      <c r="R41" s="19">
        <f t="shared" si="42"/>
        <v>8140017.2830999997</v>
      </c>
      <c r="S41" s="19">
        <f t="shared" si="4"/>
        <v>8140017.2830999997</v>
      </c>
      <c r="T41" s="19">
        <f t="shared" si="36"/>
        <v>0</v>
      </c>
      <c r="U41" s="19">
        <f t="shared" si="37"/>
        <v>0</v>
      </c>
      <c r="V41" s="20">
        <f t="shared" si="54"/>
        <v>0.47263061619265745</v>
      </c>
      <c r="W41" s="20">
        <f t="shared" si="55"/>
        <v>0.47263061619265745</v>
      </c>
      <c r="X41" s="39">
        <f t="shared" si="23"/>
        <v>3735785.4700485216</v>
      </c>
      <c r="Y41" s="39">
        <f t="shared" si="43"/>
        <v>7471570940.097043</v>
      </c>
      <c r="Z41" s="50">
        <f t="shared" si="41"/>
        <v>7471570940.097043</v>
      </c>
      <c r="AA41" s="50">
        <f t="shared" si="41"/>
        <v>7471570940.097044</v>
      </c>
      <c r="AB41" s="50">
        <f t="shared" si="41"/>
        <v>7471570940.097044</v>
      </c>
      <c r="AC41" s="50">
        <f t="shared" si="41"/>
        <v>7471570940.097044</v>
      </c>
      <c r="AD41" s="50">
        <f t="shared" si="41"/>
        <v>7471570940.097043</v>
      </c>
      <c r="AE41" s="50">
        <f t="shared" si="41"/>
        <v>7471570940.097044</v>
      </c>
      <c r="AF41" s="50">
        <f t="shared" si="41"/>
        <v>7471570940.097044</v>
      </c>
      <c r="AG41" s="50">
        <f t="shared" si="41"/>
        <v>7471570940.097044</v>
      </c>
      <c r="AH41" s="50">
        <f t="shared" si="41"/>
        <v>7471570940.097043</v>
      </c>
      <c r="AI41" s="50">
        <f t="shared" si="26"/>
        <v>7471570940.097043</v>
      </c>
      <c r="AJ41" s="21"/>
      <c r="AK41" s="22">
        <v>163745.59714949719</v>
      </c>
      <c r="AL41" s="22">
        <v>184363.02306168678</v>
      </c>
      <c r="AM41" s="22">
        <v>207576.41649083217</v>
      </c>
      <c r="AN41" s="22">
        <v>233712.63915952627</v>
      </c>
      <c r="AO41" s="22">
        <v>263139.70838456665</v>
      </c>
      <c r="AP41" s="22">
        <v>296271.97903255722</v>
      </c>
      <c r="AQ41" s="22">
        <v>333575.9779424314</v>
      </c>
      <c r="AR41" s="22">
        <v>375576.97296787467</v>
      </c>
      <c r="AS41" s="22">
        <v>422866.36913661537</v>
      </c>
      <c r="AT41" s="22">
        <v>476110.03606996813</v>
      </c>
      <c r="AU41" s="23">
        <v>3.8955415446190925E-2</v>
      </c>
      <c r="AV41" s="23">
        <v>5.106145733699289E-2</v>
      </c>
      <c r="AW41" s="23">
        <v>6.2209206832177351E-2</v>
      </c>
      <c r="AX41" s="23">
        <v>7.2426262786619511E-2</v>
      </c>
      <c r="AY41" s="23">
        <v>8.1738972910374089E-2</v>
      </c>
      <c r="AZ41" s="23">
        <v>9.0172478628589278E-2</v>
      </c>
      <c r="BA41" s="23">
        <v>9.7750758137175278E-2</v>
      </c>
      <c r="BB41" s="23">
        <v>0.1044966677227059</v>
      </c>
      <c r="BC41" s="23">
        <v>0.11043198141235709</v>
      </c>
      <c r="BD41" s="23">
        <v>0.11557742901711443</v>
      </c>
      <c r="BE41" s="23">
        <v>0.97630150346734335</v>
      </c>
      <c r="BF41" s="24">
        <v>8287229.8833999997</v>
      </c>
      <c r="BG41" s="25">
        <f t="shared" si="44"/>
        <v>866.87769603862273</v>
      </c>
      <c r="BH41" s="25">
        <f t="shared" si="45"/>
        <v>855.1144235789327</v>
      </c>
      <c r="BI41" s="25">
        <f t="shared" si="46"/>
        <v>844.15772835089876</v>
      </c>
      <c r="BJ41" s="25">
        <f t="shared" si="47"/>
        <v>833.90685061833119</v>
      </c>
      <c r="BK41" s="25">
        <f t="shared" si="48"/>
        <v>824.26788789904344</v>
      </c>
      <c r="BL41" s="25">
        <f t="shared" si="49"/>
        <v>815.15220778711057</v>
      </c>
      <c r="BM41" s="25">
        <f t="shared" si="50"/>
        <v>806.47506790609384</v>
      </c>
      <c r="BN41" s="25">
        <f t="shared" si="51"/>
        <v>798.15440746883519</v>
      </c>
      <c r="BO41" s="25">
        <f t="shared" si="52"/>
        <v>790.10978550571804</v>
      </c>
      <c r="BP41" s="25">
        <f t="shared" si="53"/>
        <v>782.26144999347662</v>
      </c>
      <c r="BQ41" s="26">
        <f t="shared" si="24"/>
        <v>821.64775051470622</v>
      </c>
      <c r="BR41" s="26">
        <f t="shared" si="25"/>
        <v>782.26144999347662</v>
      </c>
      <c r="BS41" s="28"/>
      <c r="BT41" s="28"/>
      <c r="BU41" s="28"/>
      <c r="BV41" s="28"/>
      <c r="BW41" s="28"/>
      <c r="BX41" s="28"/>
      <c r="BY41" s="28"/>
      <c r="BZ41" s="28"/>
      <c r="CA41" s="28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</row>
    <row r="42" spans="1:90" x14ac:dyDescent="0.25">
      <c r="A42" s="16" t="s">
        <v>81</v>
      </c>
      <c r="B42" s="17">
        <v>2164.0502320999999</v>
      </c>
      <c r="C42" s="17">
        <v>846.748332</v>
      </c>
      <c r="D42" s="17">
        <v>1730.3936679000001</v>
      </c>
      <c r="E42" s="17">
        <v>10850546.867435602</v>
      </c>
      <c r="F42" s="17">
        <v>28460318</v>
      </c>
      <c r="G42" s="17">
        <v>11209393.612</v>
      </c>
      <c r="H42" s="17">
        <v>405616</v>
      </c>
      <c r="I42" s="17">
        <v>14670.8146452</v>
      </c>
      <c r="J42" s="17">
        <v>2839.2</v>
      </c>
      <c r="K42" s="17">
        <v>0</v>
      </c>
      <c r="L42" s="17">
        <f t="shared" si="21"/>
        <v>35896909.511049308</v>
      </c>
      <c r="M42" s="18">
        <f t="shared" si="22"/>
        <v>2034.2072181739998</v>
      </c>
      <c r="N42" s="19"/>
      <c r="O42" s="19">
        <f t="shared" ref="O42:O51" si="56">MAX(F42-((R42-G42)*(F42/(F42+H42))), 0)</f>
        <v>22299837.719094746</v>
      </c>
      <c r="P42" s="19">
        <f t="shared" si="40"/>
        <v>22299837.719094746</v>
      </c>
      <c r="Q42" s="19">
        <f t="shared" ref="Q42:Q51" si="57">MAX(H42-((R42-G42)*(H42/(H42+F42))),0)</f>
        <v>317816.93290525896</v>
      </c>
      <c r="R42" s="19">
        <f t="shared" si="42"/>
        <v>17457672.959999997</v>
      </c>
      <c r="S42" s="19">
        <f t="shared" si="4"/>
        <v>17457672.959999997</v>
      </c>
      <c r="T42" s="19">
        <f t="shared" si="36"/>
        <v>10850546.867435602</v>
      </c>
      <c r="U42" s="19">
        <f t="shared" si="37"/>
        <v>14670.8146452</v>
      </c>
      <c r="V42" s="20">
        <f t="shared" si="54"/>
        <v>0.4494628548935769</v>
      </c>
      <c r="W42" s="20">
        <f t="shared" si="55"/>
        <v>0.7</v>
      </c>
      <c r="X42" s="39">
        <f t="shared" si="23"/>
        <v>30352772.633445472</v>
      </c>
      <c r="Y42" s="39">
        <f t="shared" si="43"/>
        <v>71782968475.231186</v>
      </c>
      <c r="Z42" s="50">
        <f t="shared" si="41"/>
        <v>70602150520.289032</v>
      </c>
      <c r="AA42" s="50">
        <f t="shared" si="41"/>
        <v>69437330471.884949</v>
      </c>
      <c r="AB42" s="50">
        <f t="shared" si="41"/>
        <v>68288508330.018951</v>
      </c>
      <c r="AC42" s="50">
        <f t="shared" si="41"/>
        <v>67155684094.69104</v>
      </c>
      <c r="AD42" s="50">
        <f t="shared" si="41"/>
        <v>66038857765.901253</v>
      </c>
      <c r="AE42" s="50">
        <f t="shared" si="41"/>
        <v>64938029343.649521</v>
      </c>
      <c r="AF42" s="50">
        <f t="shared" si="41"/>
        <v>63853198827.935867</v>
      </c>
      <c r="AG42" s="50">
        <f t="shared" si="41"/>
        <v>62784366218.760345</v>
      </c>
      <c r="AH42" s="50">
        <f t="shared" si="41"/>
        <v>61731531516.122894</v>
      </c>
      <c r="AI42" s="50">
        <f t="shared" si="26"/>
        <v>60694694720.023506</v>
      </c>
      <c r="AJ42" s="21">
        <v>20340660.485616934</v>
      </c>
      <c r="AK42" s="22">
        <v>3548748.6630712007</v>
      </c>
      <c r="AL42" s="22">
        <v>4025451.2110934323</v>
      </c>
      <c r="AM42" s="22">
        <v>4566189.0968829272</v>
      </c>
      <c r="AN42" s="22">
        <v>5179564.1718457248</v>
      </c>
      <c r="AO42" s="22">
        <v>5875333.7720029447</v>
      </c>
      <c r="AP42" s="22">
        <v>6664565.9339591488</v>
      </c>
      <c r="AQ42" s="22">
        <v>7559815.4609941235</v>
      </c>
      <c r="AR42" s="22">
        <v>8575323.640070105</v>
      </c>
      <c r="AS42" s="22">
        <v>9675568.1879999992</v>
      </c>
      <c r="AT42" s="22">
        <v>9675568.1879999992</v>
      </c>
      <c r="AU42" s="23">
        <v>2.3204885959542832E-2</v>
      </c>
      <c r="AV42" s="23">
        <v>3.2642132100273065E-2</v>
      </c>
      <c r="AW42" s="23">
        <v>4.3226922417851046E-2</v>
      </c>
      <c r="AX42" s="23">
        <v>5.4466253944154872E-2</v>
      </c>
      <c r="AY42" s="23">
        <v>6.4704449928647031E-2</v>
      </c>
      <c r="AZ42" s="23">
        <v>7.398371366214973E-2</v>
      </c>
      <c r="BA42" s="23">
        <v>8.2344209944421001E-2</v>
      </c>
      <c r="BB42" s="23">
        <v>8.9824160520004429E-2</v>
      </c>
      <c r="BC42" s="23">
        <v>9.6459935015243956E-2</v>
      </c>
      <c r="BD42" s="23">
        <v>0.10228613758821378</v>
      </c>
      <c r="BE42" s="23">
        <v>1.1508102920268912</v>
      </c>
      <c r="BF42" s="24">
        <v>83622302.570299998</v>
      </c>
      <c r="BG42" s="25">
        <f t="shared" si="44"/>
        <v>1071.1947500309675</v>
      </c>
      <c r="BH42" s="25">
        <f t="shared" si="45"/>
        <v>1033.6747248655738</v>
      </c>
      <c r="BI42" s="25">
        <f t="shared" si="46"/>
        <v>995.44939928290103</v>
      </c>
      <c r="BJ42" s="25">
        <f t="shared" si="47"/>
        <v>957.26801333153787</v>
      </c>
      <c r="BK42" s="25">
        <f t="shared" si="48"/>
        <v>920.98050710086318</v>
      </c>
      <c r="BL42" s="25">
        <f t="shared" si="49"/>
        <v>886.28799296353645</v>
      </c>
      <c r="BM42" s="25">
        <f t="shared" si="50"/>
        <v>852.9275701803092</v>
      </c>
      <c r="BN42" s="25">
        <f t="shared" si="51"/>
        <v>820.66707158227848</v>
      </c>
      <c r="BO42" s="25">
        <f t="shared" si="52"/>
        <v>789.82299609867425</v>
      </c>
      <c r="BP42" s="25">
        <f t="shared" si="53"/>
        <v>771.74969795971606</v>
      </c>
      <c r="BQ42" s="26">
        <f t="shared" si="24"/>
        <v>910.00227233963574</v>
      </c>
      <c r="BR42" s="26">
        <f t="shared" si="25"/>
        <v>771.74969795971606</v>
      </c>
      <c r="BS42" s="28"/>
      <c r="BT42" s="28"/>
      <c r="BU42" s="28"/>
      <c r="BV42" s="28"/>
      <c r="BW42" s="28"/>
      <c r="BX42" s="28"/>
      <c r="BY42" s="28"/>
      <c r="BZ42" s="28"/>
      <c r="CA42" s="28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</row>
    <row r="43" spans="1:90" x14ac:dyDescent="0.25">
      <c r="A43" s="16" t="s">
        <v>82</v>
      </c>
      <c r="B43" s="17">
        <v>2266.0022379000002</v>
      </c>
      <c r="C43" s="17">
        <v>1131.2330233</v>
      </c>
      <c r="D43" s="17">
        <v>0</v>
      </c>
      <c r="E43" s="17">
        <v>0</v>
      </c>
      <c r="F43" s="17">
        <v>2923161</v>
      </c>
      <c r="G43" s="17">
        <v>27096</v>
      </c>
      <c r="H43" s="17">
        <v>0</v>
      </c>
      <c r="I43" s="17">
        <v>0</v>
      </c>
      <c r="J43" s="17">
        <v>324</v>
      </c>
      <c r="K43" s="17">
        <v>0</v>
      </c>
      <c r="L43" s="17">
        <f t="shared" si="21"/>
        <v>3327270.6288706698</v>
      </c>
      <c r="M43" s="18">
        <f t="shared" si="22"/>
        <v>2130.042103626</v>
      </c>
      <c r="N43" s="19"/>
      <c r="O43" s="19">
        <f t="shared" si="56"/>
        <v>958045.8</v>
      </c>
      <c r="P43" s="19">
        <f t="shared" si="40"/>
        <v>958045.8</v>
      </c>
      <c r="Q43" s="19">
        <f t="shared" si="57"/>
        <v>0</v>
      </c>
      <c r="R43" s="19">
        <f t="shared" si="42"/>
        <v>1992211.2</v>
      </c>
      <c r="S43" s="19">
        <f t="shared" si="4"/>
        <v>1992211.2</v>
      </c>
      <c r="T43" s="19">
        <f t="shared" si="36"/>
        <v>0</v>
      </c>
      <c r="U43" s="19">
        <f t="shared" si="37"/>
        <v>0</v>
      </c>
      <c r="V43" s="20">
        <f t="shared" si="54"/>
        <v>9.5206773257775074E-3</v>
      </c>
      <c r="W43" s="20">
        <f t="shared" si="55"/>
        <v>0.7</v>
      </c>
      <c r="X43" s="39">
        <f t="shared" si="23"/>
        <v>2147166.4950150875</v>
      </c>
      <c r="Y43" s="39">
        <f t="shared" si="43"/>
        <v>6654541257.7413397</v>
      </c>
      <c r="Z43" s="50">
        <f t="shared" ref="Z43:AH51" si="58">(Z$55*((Z$55*$B43)+(Z$56*$M43))*$F43)+(Z$56*((Z$55*$B43)+(Z$56*$M43))*$P43)+(Z$55*$D43*$H43)+(Z$56*$D43*$Q43)+(Z$55*$C43*$G43)+(Z$56*$C43*$S43)</f>
        <v>6394474471.5891943</v>
      </c>
      <c r="AA43" s="50">
        <f t="shared" si="58"/>
        <v>6139751231.9661665</v>
      </c>
      <c r="AB43" s="50">
        <f t="shared" si="58"/>
        <v>5890371538.8722553</v>
      </c>
      <c r="AC43" s="50">
        <f t="shared" si="58"/>
        <v>5646335392.3074617</v>
      </c>
      <c r="AD43" s="50">
        <f t="shared" si="58"/>
        <v>5407642792.2717867</v>
      </c>
      <c r="AE43" s="50">
        <f t="shared" si="58"/>
        <v>5174293738.7652302</v>
      </c>
      <c r="AF43" s="50">
        <f t="shared" si="58"/>
        <v>4946288231.7877893</v>
      </c>
      <c r="AG43" s="50">
        <f t="shared" si="58"/>
        <v>4723626271.339468</v>
      </c>
      <c r="AH43" s="50">
        <f t="shared" si="58"/>
        <v>4506307857.4202623</v>
      </c>
      <c r="AI43" s="50">
        <f t="shared" si="26"/>
        <v>4294332990.0301747</v>
      </c>
      <c r="AJ43" s="21"/>
      <c r="AK43" s="22">
        <v>1818849.89484</v>
      </c>
      <c r="AL43" s="22">
        <v>1818849.89484</v>
      </c>
      <c r="AM43" s="22">
        <v>1818849.89484</v>
      </c>
      <c r="AN43" s="22">
        <v>1818849.89484</v>
      </c>
      <c r="AO43" s="22">
        <v>1818849.89484</v>
      </c>
      <c r="AP43" s="22">
        <v>1818849.89484</v>
      </c>
      <c r="AQ43" s="22">
        <v>1818849.89484</v>
      </c>
      <c r="AR43" s="22">
        <v>1818849.89484</v>
      </c>
      <c r="AS43" s="22">
        <v>1818849.89484</v>
      </c>
      <c r="AT43" s="22">
        <v>1818849.89484</v>
      </c>
      <c r="AU43" s="23">
        <v>1.6003474697297845E-2</v>
      </c>
      <c r="AV43" s="23">
        <v>2.4110092585231172E-2</v>
      </c>
      <c r="AW43" s="23">
        <v>3.3569275788236125E-2</v>
      </c>
      <c r="AX43" s="23">
        <v>4.4228452949196959E-2</v>
      </c>
      <c r="AY43" s="23">
        <v>5.5676055361100783E-2</v>
      </c>
      <c r="AZ43" s="23">
        <v>6.6158554687825125E-2</v>
      </c>
      <c r="BA43" s="23">
        <v>7.5708448625496708E-2</v>
      </c>
      <c r="BB43" s="23">
        <v>8.4356751428672674E-2</v>
      </c>
      <c r="BC43" s="23">
        <v>9.2133053866746958E-2</v>
      </c>
      <c r="BD43" s="23">
        <v>9.9065580642971718E-2</v>
      </c>
      <c r="BE43" s="23">
        <v>0.82317432466696505</v>
      </c>
      <c r="BF43" s="24">
        <v>12615449.171</v>
      </c>
      <c r="BG43" s="25">
        <f t="shared" si="44"/>
        <v>1295.6611643430194</v>
      </c>
      <c r="BH43" s="25">
        <f t="shared" si="45"/>
        <v>1223.1839127876965</v>
      </c>
      <c r="BI43" s="25">
        <f t="shared" si="46"/>
        <v>1150.9770354171324</v>
      </c>
      <c r="BJ43" s="25">
        <f t="shared" si="47"/>
        <v>1079.9342307594613</v>
      </c>
      <c r="BK43" s="25">
        <f t="shared" si="48"/>
        <v>1011.2872184330353</v>
      </c>
      <c r="BL43" s="25">
        <f t="shared" si="49"/>
        <v>948.34249485970327</v>
      </c>
      <c r="BM43" s="25">
        <f t="shared" si="50"/>
        <v>890.3700388903668</v>
      </c>
      <c r="BN43" s="25">
        <f t="shared" si="51"/>
        <v>836.76164462593283</v>
      </c>
      <c r="BO43" s="25">
        <f t="shared" si="52"/>
        <v>787.00672225449443</v>
      </c>
      <c r="BP43" s="25">
        <f t="shared" si="53"/>
        <v>740.6736579425733</v>
      </c>
      <c r="BQ43" s="26">
        <f t="shared" si="24"/>
        <v>996.41981203134162</v>
      </c>
      <c r="BR43" s="26">
        <f t="shared" si="25"/>
        <v>740.6736579425733</v>
      </c>
      <c r="BS43" s="28"/>
      <c r="BT43" s="28"/>
      <c r="BU43" s="28"/>
      <c r="BV43" s="28"/>
      <c r="BW43" s="28"/>
      <c r="BX43" s="28"/>
      <c r="BY43" s="28"/>
      <c r="BZ43" s="28"/>
      <c r="CA43" s="28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</row>
    <row r="44" spans="1:90" x14ac:dyDescent="0.25">
      <c r="A44" s="16" t="s">
        <v>83</v>
      </c>
      <c r="B44" s="17">
        <v>2244.4869758</v>
      </c>
      <c r="C44" s="17">
        <v>812.86077809999995</v>
      </c>
      <c r="D44" s="17">
        <v>0</v>
      </c>
      <c r="E44" s="17">
        <v>0</v>
      </c>
      <c r="F44" s="17">
        <v>34373696</v>
      </c>
      <c r="G44" s="17">
        <v>6548896.9570000004</v>
      </c>
      <c r="H44" s="17">
        <v>0</v>
      </c>
      <c r="I44" s="17">
        <v>0</v>
      </c>
      <c r="J44" s="17">
        <v>1601.3</v>
      </c>
      <c r="K44" s="17">
        <v>0</v>
      </c>
      <c r="L44" s="17">
        <f t="shared" si="21"/>
        <v>41237327.229136147</v>
      </c>
      <c r="M44" s="18">
        <f t="shared" si="22"/>
        <v>2109.8177572519999</v>
      </c>
      <c r="N44" s="19"/>
      <c r="O44" s="19">
        <f t="shared" si="56"/>
        <v>31076519.517000001</v>
      </c>
      <c r="P44" s="19">
        <f t="shared" si="40"/>
        <v>31076519.517000001</v>
      </c>
      <c r="Q44" s="19">
        <f t="shared" si="57"/>
        <v>0</v>
      </c>
      <c r="R44" s="19">
        <f t="shared" si="42"/>
        <v>9846073.4399999995</v>
      </c>
      <c r="S44" s="19">
        <f t="shared" si="4"/>
        <v>9846073.4399999995</v>
      </c>
      <c r="T44" s="19">
        <f t="shared" si="36"/>
        <v>0</v>
      </c>
      <c r="U44" s="19">
        <f t="shared" si="37"/>
        <v>0</v>
      </c>
      <c r="V44" s="20">
        <f t="shared" si="54"/>
        <v>0.46558944515652534</v>
      </c>
      <c r="W44" s="20">
        <f t="shared" si="55"/>
        <v>0.7</v>
      </c>
      <c r="X44" s="39">
        <f t="shared" si="23"/>
        <v>36784639.814111538</v>
      </c>
      <c r="Y44" s="39">
        <f t="shared" si="43"/>
        <v>82474654458.272293</v>
      </c>
      <c r="Z44" s="50">
        <f t="shared" si="58"/>
        <v>81544154439.033127</v>
      </c>
      <c r="AA44" s="50">
        <f t="shared" si="58"/>
        <v>80622534983.401596</v>
      </c>
      <c r="AB44" s="50">
        <f t="shared" si="58"/>
        <v>79709796091.37764</v>
      </c>
      <c r="AC44" s="50">
        <f t="shared" si="58"/>
        <v>78805937762.961304</v>
      </c>
      <c r="AD44" s="50">
        <f t="shared" si="58"/>
        <v>77910959998.152588</v>
      </c>
      <c r="AE44" s="50">
        <f t="shared" si="58"/>
        <v>77024862796.951477</v>
      </c>
      <c r="AF44" s="50">
        <f t="shared" si="58"/>
        <v>76147646159.357956</v>
      </c>
      <c r="AG44" s="50">
        <f t="shared" si="58"/>
        <v>75279310085.37207</v>
      </c>
      <c r="AH44" s="50">
        <f t="shared" si="58"/>
        <v>74419854574.993774</v>
      </c>
      <c r="AI44" s="50">
        <f t="shared" si="26"/>
        <v>73569279628.223083</v>
      </c>
      <c r="AJ44" s="21">
        <v>10416619.073491586</v>
      </c>
      <c r="AK44" s="22">
        <v>1384845.6235017879</v>
      </c>
      <c r="AL44" s="22">
        <v>1570871.6005484168</v>
      </c>
      <c r="AM44" s="22">
        <v>1781886.4020162455</v>
      </c>
      <c r="AN44" s="22">
        <v>2021246.770634796</v>
      </c>
      <c r="AO44" s="22">
        <v>2292760.3595710834</v>
      </c>
      <c r="AP44" s="22">
        <v>2600746.3031194261</v>
      </c>
      <c r="AQ44" s="22">
        <v>2950103.923837339</v>
      </c>
      <c r="AR44" s="22">
        <v>3346390.6690943465</v>
      </c>
      <c r="AS44" s="22">
        <v>3795910.5168185099</v>
      </c>
      <c r="AT44" s="22">
        <v>4305814.2567654671</v>
      </c>
      <c r="AU44" s="23">
        <v>2.2118709592617098E-2</v>
      </c>
      <c r="AV44" s="23">
        <v>3.1384971539776818E-2</v>
      </c>
      <c r="AW44" s="23">
        <v>4.1842743208428478E-2</v>
      </c>
      <c r="AX44" s="23">
        <v>5.3317221509695985E-2</v>
      </c>
      <c r="AY44" s="23">
        <v>6.3798626486043397E-2</v>
      </c>
      <c r="AZ44" s="23">
        <v>7.3325602731252715E-2</v>
      </c>
      <c r="BA44" s="23">
        <v>8.1934979654626747E-2</v>
      </c>
      <c r="BB44" s="23">
        <v>8.9661852184241234E-2</v>
      </c>
      <c r="BC44" s="23">
        <v>9.6539657826840167E-2</v>
      </c>
      <c r="BD44" s="23">
        <v>0.10260025024814533</v>
      </c>
      <c r="BE44" s="23">
        <v>0.71806389617157262</v>
      </c>
      <c r="BF44" s="24">
        <v>103619720.54719999</v>
      </c>
      <c r="BG44" s="25">
        <f t="shared" si="44"/>
        <v>1499.8056794018737</v>
      </c>
      <c r="BH44" s="25">
        <f t="shared" si="45"/>
        <v>1459.3555295225738</v>
      </c>
      <c r="BI44" s="25">
        <f t="shared" si="46"/>
        <v>1417.455342349577</v>
      </c>
      <c r="BJ44" s="25">
        <f t="shared" si="47"/>
        <v>1374.6606528340633</v>
      </c>
      <c r="BK44" s="25">
        <f t="shared" si="48"/>
        <v>1334.5729077306376</v>
      </c>
      <c r="BL44" s="25">
        <f t="shared" si="49"/>
        <v>1296.8067222650945</v>
      </c>
      <c r="BM44" s="25">
        <f t="shared" si="50"/>
        <v>1261.0204269033027</v>
      </c>
      <c r="BN44" s="25">
        <f t="shared" si="51"/>
        <v>1226.9077328389014</v>
      </c>
      <c r="BO44" s="25">
        <f t="shared" si="52"/>
        <v>1194.1911107312937</v>
      </c>
      <c r="BP44" s="25">
        <f t="shared" si="53"/>
        <v>1162.6165528197819</v>
      </c>
      <c r="BQ44" s="26">
        <f t="shared" si="24"/>
        <v>1322.7392657397099</v>
      </c>
      <c r="BR44" s="26">
        <f t="shared" si="25"/>
        <v>1162.6165528197819</v>
      </c>
      <c r="BS44" s="28"/>
      <c r="BT44" s="28"/>
      <c r="BU44" s="28"/>
      <c r="BV44" s="28"/>
      <c r="BW44" s="28"/>
      <c r="BX44" s="28"/>
      <c r="BY44" s="28"/>
      <c r="BZ44" s="28"/>
      <c r="CA44" s="28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</row>
    <row r="45" spans="1:90" x14ac:dyDescent="0.25">
      <c r="A45" s="16" t="s">
        <v>84</v>
      </c>
      <c r="B45" s="17">
        <v>2238.6050648999999</v>
      </c>
      <c r="C45" s="17">
        <v>837.48263850000001</v>
      </c>
      <c r="D45" s="17">
        <v>1376.7255286</v>
      </c>
      <c r="E45" s="17">
        <v>23395881438.071762</v>
      </c>
      <c r="F45" s="17">
        <v>138705137.94580001</v>
      </c>
      <c r="G45" s="17">
        <v>148010277.7022</v>
      </c>
      <c r="H45" s="17">
        <v>20911868</v>
      </c>
      <c r="I45" s="17">
        <v>35025953.075113818</v>
      </c>
      <c r="J45" s="17">
        <v>37547.699999999997</v>
      </c>
      <c r="K45" s="17">
        <v>0</v>
      </c>
      <c r="L45" s="17">
        <f t="shared" si="21"/>
        <v>243323923.09633121</v>
      </c>
      <c r="M45" s="18">
        <f t="shared" si="22"/>
        <v>2104.2887610059997</v>
      </c>
      <c r="N45" s="19"/>
      <c r="O45" s="19">
        <f t="shared" si="56"/>
        <v>66698232.66889292</v>
      </c>
      <c r="P45" s="19">
        <f t="shared" si="40"/>
        <v>66698232.66889292</v>
      </c>
      <c r="Q45" s="19">
        <f t="shared" si="57"/>
        <v>10055753.219107125</v>
      </c>
      <c r="R45" s="19">
        <f t="shared" si="42"/>
        <v>230873297.75999996</v>
      </c>
      <c r="S45" s="19">
        <f t="shared" si="4"/>
        <v>230873297.75999996</v>
      </c>
      <c r="T45" s="19">
        <f t="shared" si="36"/>
        <v>23395881438.071762</v>
      </c>
      <c r="U45" s="19">
        <f t="shared" si="37"/>
        <v>35025953.075113818</v>
      </c>
      <c r="V45" s="20">
        <f t="shared" si="54"/>
        <v>0.44876213662111297</v>
      </c>
      <c r="W45" s="20">
        <f t="shared" si="55"/>
        <v>0.7</v>
      </c>
      <c r="X45" s="39">
        <f t="shared" si="23"/>
        <v>185472306.77773681</v>
      </c>
      <c r="Y45" s="39">
        <f t="shared" si="43"/>
        <v>463251964754.59064</v>
      </c>
      <c r="Z45" s="50">
        <f t="shared" si="58"/>
        <v>450811188367.42419</v>
      </c>
      <c r="AA45" s="50">
        <f t="shared" si="58"/>
        <v>438563846007.69055</v>
      </c>
      <c r="AB45" s="50">
        <f t="shared" si="58"/>
        <v>426509937675.38965</v>
      </c>
      <c r="AC45" s="50">
        <f t="shared" si="58"/>
        <v>414649463370.52167</v>
      </c>
      <c r="AD45" s="50">
        <f t="shared" si="58"/>
        <v>402982423093.08643</v>
      </c>
      <c r="AE45" s="50">
        <f t="shared" si="58"/>
        <v>391508816843.08392</v>
      </c>
      <c r="AF45" s="50">
        <f t="shared" si="58"/>
        <v>380228644620.51422</v>
      </c>
      <c r="AG45" s="50">
        <f t="shared" si="58"/>
        <v>369141906425.37732</v>
      </c>
      <c r="AH45" s="50">
        <f t="shared" si="58"/>
        <v>358248602257.67328</v>
      </c>
      <c r="AI45" s="50">
        <f t="shared" si="26"/>
        <v>347548732117.40186</v>
      </c>
      <c r="AJ45" s="21">
        <v>2291006.123597574</v>
      </c>
      <c r="AK45" s="22">
        <v>46879905.640585087</v>
      </c>
      <c r="AL45" s="22">
        <v>50793761.70586583</v>
      </c>
      <c r="AM45" s="22">
        <v>55034373.320041567</v>
      </c>
      <c r="AN45" s="22">
        <v>59629020.277502485</v>
      </c>
      <c r="AO45" s="22">
        <v>64607259.876982592</v>
      </c>
      <c r="AP45" s="22">
        <v>70001117.063243374</v>
      </c>
      <c r="AQ45" s="22">
        <v>75845290.443089426</v>
      </c>
      <c r="AR45" s="22">
        <v>82177375.501014039</v>
      </c>
      <c r="AS45" s="22">
        <v>85962501.958000004</v>
      </c>
      <c r="AT45" s="22">
        <v>85962501.958000004</v>
      </c>
      <c r="AU45" s="23">
        <v>1.7819564615706177E-2</v>
      </c>
      <c r="AV45" s="23">
        <v>2.6232718655108574E-2</v>
      </c>
      <c r="AW45" s="23">
        <v>3.5930729210992454E-2</v>
      </c>
      <c r="AX45" s="23">
        <v>4.675920898737785E-2</v>
      </c>
      <c r="AY45" s="23">
        <v>5.779823045222629E-2</v>
      </c>
      <c r="AZ45" s="23">
        <v>6.7860476133727837E-2</v>
      </c>
      <c r="BA45" s="23">
        <v>7.6983942350949144E-2</v>
      </c>
      <c r="BB45" s="23">
        <v>8.5204837053023702E-2</v>
      </c>
      <c r="BC45" s="23">
        <v>9.2557659469418907E-2</v>
      </c>
      <c r="BD45" s="23">
        <v>9.9075276158266765E-2</v>
      </c>
      <c r="BE45" s="23">
        <v>0.98116863932860832</v>
      </c>
      <c r="BF45" s="24">
        <v>392523451.23809999</v>
      </c>
      <c r="BG45" s="25">
        <f t="shared" si="44"/>
        <v>1189.4218694001449</v>
      </c>
      <c r="BH45" s="25">
        <f t="shared" si="45"/>
        <v>1138.277462331781</v>
      </c>
      <c r="BI45" s="25">
        <f t="shared" si="46"/>
        <v>1087.2104531644443</v>
      </c>
      <c r="BJ45" s="25">
        <f t="shared" si="47"/>
        <v>1036.5932253945803</v>
      </c>
      <c r="BK45" s="25">
        <f t="shared" si="48"/>
        <v>987.41782047872891</v>
      </c>
      <c r="BL45" s="25">
        <f t="shared" si="49"/>
        <v>940.65510167326636</v>
      </c>
      <c r="BM45" s="25">
        <f t="shared" si="50"/>
        <v>896.07024063964616</v>
      </c>
      <c r="BN45" s="25">
        <f t="shared" si="51"/>
        <v>853.46045670880869</v>
      </c>
      <c r="BO45" s="25">
        <f t="shared" si="52"/>
        <v>818.00774062026892</v>
      </c>
      <c r="BP45" s="25">
        <f t="shared" si="53"/>
        <v>790.81914614755067</v>
      </c>
      <c r="BQ45" s="26">
        <f t="shared" si="24"/>
        <v>973.79335165592204</v>
      </c>
      <c r="BR45" s="26">
        <f t="shared" si="25"/>
        <v>790.81914614755067</v>
      </c>
      <c r="BS45" s="28"/>
      <c r="BT45" s="28"/>
      <c r="BU45" s="28"/>
      <c r="BV45" s="28"/>
      <c r="BW45" s="28"/>
      <c r="BX45" s="28"/>
      <c r="BY45" s="28"/>
      <c r="BZ45" s="28"/>
      <c r="CA45" s="28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</row>
    <row r="46" spans="1:90" x14ac:dyDescent="0.25">
      <c r="A46" s="16" t="s">
        <v>85</v>
      </c>
      <c r="B46" s="17">
        <v>2070.8755593999999</v>
      </c>
      <c r="C46" s="17">
        <v>884.48694069999999</v>
      </c>
      <c r="D46" s="17">
        <v>1866.9743576999999</v>
      </c>
      <c r="E46" s="17">
        <v>0</v>
      </c>
      <c r="F46" s="17">
        <v>27332140</v>
      </c>
      <c r="G46" s="17">
        <v>5447362</v>
      </c>
      <c r="H46" s="17">
        <v>120348</v>
      </c>
      <c r="I46" s="17">
        <v>0</v>
      </c>
      <c r="J46" s="17">
        <v>1953.4</v>
      </c>
      <c r="K46" s="17">
        <v>0</v>
      </c>
      <c r="L46" s="17">
        <f t="shared" si="21"/>
        <v>30822133.946182515</v>
      </c>
      <c r="M46" s="18">
        <f t="shared" si="22"/>
        <v>1946.6230258359999</v>
      </c>
      <c r="N46" s="19"/>
      <c r="O46" s="19">
        <f t="shared" si="56"/>
        <v>20797210.471572965</v>
      </c>
      <c r="P46" s="19">
        <f t="shared" si="40"/>
        <v>20797210.471572965</v>
      </c>
      <c r="Q46" s="19">
        <f t="shared" si="57"/>
        <v>91573.608427033643</v>
      </c>
      <c r="R46" s="19">
        <f t="shared" si="42"/>
        <v>12011065.92</v>
      </c>
      <c r="S46" s="19">
        <f t="shared" si="4"/>
        <v>12011065.92</v>
      </c>
      <c r="T46" s="19">
        <f t="shared" si="36"/>
        <v>0</v>
      </c>
      <c r="U46" s="19">
        <f t="shared" si="37"/>
        <v>0</v>
      </c>
      <c r="V46" s="20">
        <f t="shared" si="54"/>
        <v>0.31747002517491801</v>
      </c>
      <c r="W46" s="20">
        <f t="shared" si="55"/>
        <v>0.7</v>
      </c>
      <c r="X46" s="39">
        <f t="shared" si="23"/>
        <v>25639462.653011832</v>
      </c>
      <c r="Y46" s="39">
        <f t="shared" si="43"/>
        <v>61644267892.365028</v>
      </c>
      <c r="Z46" s="50">
        <f t="shared" si="58"/>
        <v>60534655294.179665</v>
      </c>
      <c r="AA46" s="50">
        <f t="shared" si="58"/>
        <v>59441282327.005684</v>
      </c>
      <c r="AB46" s="50">
        <f t="shared" si="58"/>
        <v>58364148990.843071</v>
      </c>
      <c r="AC46" s="50">
        <f t="shared" si="58"/>
        <v>57303255285.691864</v>
      </c>
      <c r="AD46" s="50">
        <f t="shared" si="58"/>
        <v>56258601211.552025</v>
      </c>
      <c r="AE46" s="50">
        <f t="shared" si="58"/>
        <v>55230186768.423584</v>
      </c>
      <c r="AF46" s="50">
        <f t="shared" si="58"/>
        <v>54218011956.306526</v>
      </c>
      <c r="AG46" s="50">
        <f t="shared" si="58"/>
        <v>53222076775.200867</v>
      </c>
      <c r="AH46" s="50">
        <f t="shared" si="58"/>
        <v>52242381225.106567</v>
      </c>
      <c r="AI46" s="50">
        <f t="shared" si="26"/>
        <v>51278925306.023666</v>
      </c>
      <c r="AJ46" s="21"/>
      <c r="AK46" s="22">
        <v>1393352.8905496513</v>
      </c>
      <c r="AL46" s="22">
        <v>1478275.8558171683</v>
      </c>
      <c r="AM46" s="22">
        <v>1568374.7604168833</v>
      </c>
      <c r="AN46" s="22">
        <v>1663965.0708175683</v>
      </c>
      <c r="AO46" s="22">
        <v>1765381.4807405835</v>
      </c>
      <c r="AP46" s="22">
        <v>1872979.0830347941</v>
      </c>
      <c r="AQ46" s="22">
        <v>1987134.6129756719</v>
      </c>
      <c r="AR46" s="22">
        <v>2108247.7673417875</v>
      </c>
      <c r="AS46" s="22">
        <v>2236742.6038872222</v>
      </c>
      <c r="AT46" s="22">
        <v>2373069.0261099213</v>
      </c>
      <c r="AU46" s="23">
        <v>3.6246672129865529E-2</v>
      </c>
      <c r="AV46" s="23">
        <v>4.8191435133791996E-2</v>
      </c>
      <c r="AW46" s="23">
        <v>5.9116781491747379E-2</v>
      </c>
      <c r="AX46" s="23">
        <v>6.9063949874713079E-2</v>
      </c>
      <c r="AY46" s="23">
        <v>7.8072222274920333E-2</v>
      </c>
      <c r="AZ46" s="23">
        <v>8.6179013010140498E-2</v>
      </c>
      <c r="BA46" s="23">
        <v>9.3419953635914196E-2</v>
      </c>
      <c r="BB46" s="23">
        <v>9.9828973953341782E-2</v>
      </c>
      <c r="BC46" s="23">
        <v>0.10543837929144889</v>
      </c>
      <c r="BD46" s="23">
        <v>0.11027892423492704</v>
      </c>
      <c r="BE46" s="23">
        <v>1.2729309156223021</v>
      </c>
      <c r="BF46" s="24">
        <v>31955592.936799999</v>
      </c>
      <c r="BG46" s="25">
        <f t="shared" si="44"/>
        <v>1707.5350224943081</v>
      </c>
      <c r="BH46" s="25">
        <f t="shared" si="45"/>
        <v>1654.9111144064154</v>
      </c>
      <c r="BI46" s="25">
        <f t="shared" si="46"/>
        <v>1605.2922052113186</v>
      </c>
      <c r="BJ46" s="25">
        <f t="shared" si="47"/>
        <v>1558.390456424491</v>
      </c>
      <c r="BK46" s="25">
        <f t="shared" si="48"/>
        <v>1513.9528176286522</v>
      </c>
      <c r="BL46" s="25">
        <f t="shared" si="49"/>
        <v>1471.7558916010655</v>
      </c>
      <c r="BM46" s="25">
        <f t="shared" si="50"/>
        <v>1431.6016794673087</v>
      </c>
      <c r="BN46" s="25">
        <f t="shared" si="51"/>
        <v>1393.3140349365819</v>
      </c>
      <c r="BO46" s="25">
        <f t="shared" si="52"/>
        <v>1356.7356936669166</v>
      </c>
      <c r="BP46" s="25">
        <f t="shared" si="53"/>
        <v>1321.7257720430241</v>
      </c>
      <c r="BQ46" s="26">
        <f t="shared" si="24"/>
        <v>1501.5214687880084</v>
      </c>
      <c r="BR46" s="26">
        <f t="shared" si="25"/>
        <v>1321.7257720430241</v>
      </c>
      <c r="BS46" s="28"/>
      <c r="BT46" s="28"/>
      <c r="BU46" s="28"/>
      <c r="BV46" s="28"/>
      <c r="BW46" s="28"/>
      <c r="BX46" s="28"/>
      <c r="BY46" s="28"/>
      <c r="BZ46" s="28"/>
      <c r="CA46" s="28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</row>
    <row r="47" spans="1:90" x14ac:dyDescent="0.25">
      <c r="A47" s="16" t="s">
        <v>86</v>
      </c>
      <c r="B47" s="17">
        <v>2267.8419319999998</v>
      </c>
      <c r="C47" s="17">
        <v>903.25933120000002</v>
      </c>
      <c r="D47" s="17">
        <v>1652.3647022</v>
      </c>
      <c r="E47" s="17">
        <v>2581898592.1833081</v>
      </c>
      <c r="F47" s="17">
        <v>13641552</v>
      </c>
      <c r="G47" s="17">
        <v>23070349.8473</v>
      </c>
      <c r="H47" s="17">
        <v>343908</v>
      </c>
      <c r="I47" s="17">
        <v>1140287.9820959999</v>
      </c>
      <c r="J47" s="17">
        <v>4346.1000000000004</v>
      </c>
      <c r="K47" s="17">
        <v>1928</v>
      </c>
      <c r="L47" s="17">
        <f t="shared" si="21"/>
        <v>27462776.224484097</v>
      </c>
      <c r="M47" s="18">
        <f t="shared" si="22"/>
        <v>2131.7714160799997</v>
      </c>
      <c r="N47" s="19"/>
      <c r="O47" s="19">
        <f t="shared" si="56"/>
        <v>7600564.6399364769</v>
      </c>
      <c r="P47" s="19">
        <f t="shared" si="40"/>
        <v>7600564.6399364769</v>
      </c>
      <c r="Q47" s="19">
        <f t="shared" si="57"/>
        <v>191612.72736351946</v>
      </c>
      <c r="R47" s="19">
        <f t="shared" si="42"/>
        <v>29263632.480000004</v>
      </c>
      <c r="S47" s="19">
        <f t="shared" si="4"/>
        <v>29263632.480000004</v>
      </c>
      <c r="T47" s="19">
        <f t="shared" si="36"/>
        <v>10995356047.345861</v>
      </c>
      <c r="U47" s="19">
        <f t="shared" si="37"/>
        <v>10454841.582096001</v>
      </c>
      <c r="V47" s="20">
        <f t="shared" si="54"/>
        <v>0.60431328041410481</v>
      </c>
      <c r="W47" s="20">
        <f t="shared" si="55"/>
        <v>0.7</v>
      </c>
      <c r="X47" s="39">
        <f t="shared" si="23"/>
        <v>26973642.851192985</v>
      </c>
      <c r="Y47" s="39">
        <f t="shared" si="43"/>
        <v>52343653856.784882</v>
      </c>
      <c r="Z47" s="50">
        <f t="shared" si="58"/>
        <v>51330501412.602905</v>
      </c>
      <c r="AA47" s="50">
        <f t="shared" si="58"/>
        <v>50333788973.75592</v>
      </c>
      <c r="AB47" s="50">
        <f t="shared" si="58"/>
        <v>49353516540.243935</v>
      </c>
      <c r="AC47" s="50">
        <f t="shared" si="58"/>
        <v>48389684112.066956</v>
      </c>
      <c r="AD47" s="50">
        <f t="shared" si="58"/>
        <v>47442291689.224991</v>
      </c>
      <c r="AE47" s="50">
        <f t="shared" si="58"/>
        <v>46511339271.71801</v>
      </c>
      <c r="AF47" s="50">
        <f t="shared" si="58"/>
        <v>45596826859.546036</v>
      </c>
      <c r="AG47" s="50">
        <f t="shared" si="58"/>
        <v>44698754452.709061</v>
      </c>
      <c r="AH47" s="50">
        <f t="shared" si="58"/>
        <v>43817122051.207085</v>
      </c>
      <c r="AI47" s="50">
        <f t="shared" si="26"/>
        <v>42951929655.040108</v>
      </c>
      <c r="AJ47" s="21">
        <v>1645274.9621480964</v>
      </c>
      <c r="AK47" s="22">
        <v>4458735.5631242758</v>
      </c>
      <c r="AL47" s="22">
        <v>5228273.178048416</v>
      </c>
      <c r="AM47" s="22">
        <v>6130626.0569412904</v>
      </c>
      <c r="AN47" s="22">
        <v>7188716.918590107</v>
      </c>
      <c r="AO47" s="22">
        <v>8429424.7366649546</v>
      </c>
      <c r="AP47" s="22">
        <v>9884267.5536922924</v>
      </c>
      <c r="AQ47" s="22">
        <v>11192008.056032101</v>
      </c>
      <c r="AR47" s="22">
        <v>11192008.056032101</v>
      </c>
      <c r="AS47" s="22">
        <v>11192008.056032101</v>
      </c>
      <c r="AT47" s="22">
        <v>11192008.056032101</v>
      </c>
      <c r="AU47" s="23">
        <v>1.2275622849923361E-2</v>
      </c>
      <c r="AV47" s="23">
        <v>1.9552461953222907E-2</v>
      </c>
      <c r="AW47" s="23">
        <v>2.8216893718314835E-2</v>
      </c>
      <c r="AX47" s="23">
        <v>3.8114803171980259E-2</v>
      </c>
      <c r="AY47" s="23">
        <v>4.9091087361901521E-2</v>
      </c>
      <c r="AZ47" s="23">
        <v>5.9800812969942711E-2</v>
      </c>
      <c r="BA47" s="23">
        <v>6.9531688707605732E-2</v>
      </c>
      <c r="BB47" s="23">
        <v>7.8324840961915429E-2</v>
      </c>
      <c r="BC47" s="23">
        <v>8.6219408041375317E-2</v>
      </c>
      <c r="BD47" s="23">
        <v>9.3252633235325691E-2</v>
      </c>
      <c r="BE47" s="23">
        <v>0.58009283195120465</v>
      </c>
      <c r="BF47" s="24">
        <v>115890388.37349999</v>
      </c>
      <c r="BG47" s="25">
        <f t="shared" si="44"/>
        <v>1144.8558395313323</v>
      </c>
      <c r="BH47" s="25">
        <f t="shared" si="45"/>
        <v>1101.0884077658252</v>
      </c>
      <c r="BI47" s="25">
        <f t="shared" si="46"/>
        <v>1055.3547463140146</v>
      </c>
      <c r="BJ47" s="25">
        <f t="shared" si="47"/>
        <v>1008.1152668827459</v>
      </c>
      <c r="BK47" s="25">
        <f t="shared" si="48"/>
        <v>959.79412757660396</v>
      </c>
      <c r="BL47" s="25">
        <f t="shared" si="49"/>
        <v>911.9298981869174</v>
      </c>
      <c r="BM47" s="25">
        <f t="shared" si="50"/>
        <v>870.34964719723996</v>
      </c>
      <c r="BN47" s="25">
        <f t="shared" si="51"/>
        <v>848.8209974756528</v>
      </c>
      <c r="BO47" s="25">
        <f t="shared" si="52"/>
        <v>828.68126787945891</v>
      </c>
      <c r="BP47" s="25">
        <f t="shared" si="53"/>
        <v>809.81203257413097</v>
      </c>
      <c r="BQ47" s="26">
        <f t="shared" si="24"/>
        <v>953.88022313839247</v>
      </c>
      <c r="BR47" s="26">
        <f t="shared" si="25"/>
        <v>809.81203257413097</v>
      </c>
      <c r="BS47" s="28"/>
      <c r="BT47" s="28"/>
      <c r="BU47" s="28"/>
      <c r="BV47" s="28"/>
      <c r="BW47" s="28"/>
      <c r="BX47" s="28"/>
      <c r="BY47" s="28"/>
      <c r="BZ47" s="28"/>
      <c r="CA47" s="28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</row>
    <row r="48" spans="1:90" x14ac:dyDescent="0.25">
      <c r="A48" s="16" t="s">
        <v>87</v>
      </c>
      <c r="B48" s="17">
        <v>2431.8756291</v>
      </c>
      <c r="C48" s="17">
        <v>823.08344480000005</v>
      </c>
      <c r="D48" s="17">
        <v>0</v>
      </c>
      <c r="E48" s="17">
        <v>841079242.05249608</v>
      </c>
      <c r="F48" s="17">
        <v>3735730</v>
      </c>
      <c r="G48" s="17">
        <v>5665045</v>
      </c>
      <c r="H48" s="17">
        <v>0</v>
      </c>
      <c r="I48" s="17">
        <v>1181813.6844964998</v>
      </c>
      <c r="J48" s="17">
        <v>3485.1</v>
      </c>
      <c r="K48" s="17">
        <v>0</v>
      </c>
      <c r="L48" s="17">
        <f t="shared" si="21"/>
        <v>7294357.3697486278</v>
      </c>
      <c r="M48" s="18">
        <f t="shared" si="22"/>
        <v>2285.963091354</v>
      </c>
      <c r="N48" s="19"/>
      <c r="O48" s="19">
        <f t="shared" si="56"/>
        <v>0</v>
      </c>
      <c r="P48" s="19">
        <f t="shared" si="40"/>
        <v>0</v>
      </c>
      <c r="Q48" s="19">
        <f t="shared" si="57"/>
        <v>0</v>
      </c>
      <c r="R48" s="19">
        <f t="shared" si="42"/>
        <v>9400775</v>
      </c>
      <c r="S48" s="19">
        <f t="shared" si="4"/>
        <v>9400775</v>
      </c>
      <c r="T48" s="19">
        <f t="shared" si="36"/>
        <v>841079242.05249608</v>
      </c>
      <c r="U48" s="19">
        <f t="shared" si="37"/>
        <v>1181813.6844964998</v>
      </c>
      <c r="V48" s="20">
        <f t="shared" si="54"/>
        <v>0.18505285629444404</v>
      </c>
      <c r="W48" s="20">
        <f t="shared" si="55"/>
        <v>0.30708322089787499</v>
      </c>
      <c r="X48" s="39">
        <f t="shared" si="23"/>
        <v>4289350.7564211078</v>
      </c>
      <c r="Y48" s="39">
        <f t="shared" si="43"/>
        <v>13747635497.444759</v>
      </c>
      <c r="Z48" s="50">
        <f t="shared" si="58"/>
        <v>13097576088.762209</v>
      </c>
      <c r="AA48" s="50">
        <f t="shared" si="58"/>
        <v>12458418476.972334</v>
      </c>
      <c r="AB48" s="50">
        <f t="shared" si="58"/>
        <v>11830162662.075134</v>
      </c>
      <c r="AC48" s="50">
        <f t="shared" si="58"/>
        <v>11212808644.070618</v>
      </c>
      <c r="AD48" s="50">
        <f t="shared" si="58"/>
        <v>10606356422.958775</v>
      </c>
      <c r="AE48" s="50">
        <f t="shared" si="58"/>
        <v>10010805998.739609</v>
      </c>
      <c r="AF48" s="50">
        <f t="shared" si="58"/>
        <v>9426157371.4131203</v>
      </c>
      <c r="AG48" s="50">
        <f t="shared" si="58"/>
        <v>8852410540.979311</v>
      </c>
      <c r="AH48" s="50">
        <f t="shared" si="58"/>
        <v>8289565507.4381771</v>
      </c>
      <c r="AI48" s="50">
        <f t="shared" si="26"/>
        <v>7737622270.7897205</v>
      </c>
      <c r="AJ48" s="21">
        <v>506700.34628760855</v>
      </c>
      <c r="AK48" s="22">
        <v>10407601.523484629</v>
      </c>
      <c r="AL48" s="22">
        <v>11041930.693569014</v>
      </c>
      <c r="AM48" s="22">
        <v>11714921.364587309</v>
      </c>
      <c r="AN48" s="22">
        <v>12428929.902484756</v>
      </c>
      <c r="AO48" s="22">
        <v>13186456.290508926</v>
      </c>
      <c r="AP48" s="22">
        <v>13990152.882489128</v>
      </c>
      <c r="AQ48" s="22">
        <v>14842833.689616315</v>
      </c>
      <c r="AR48" s="22">
        <v>15747484.233239599</v>
      </c>
      <c r="AS48" s="22">
        <v>16707271.998177329</v>
      </c>
      <c r="AT48" s="22">
        <v>17725557.523143277</v>
      </c>
      <c r="AU48" s="23">
        <v>4.243741867449162E-2</v>
      </c>
      <c r="AV48" s="23">
        <v>5.3879822145822112E-2</v>
      </c>
      <c r="AW48" s="23">
        <v>6.4323294808073306E-2</v>
      </c>
      <c r="AX48" s="23">
        <v>7.3808105504954855E-2</v>
      </c>
      <c r="AY48" s="23">
        <v>8.2372610541069161E-2</v>
      </c>
      <c r="AZ48" s="23">
        <v>9.0053340657129319E-2</v>
      </c>
      <c r="BA48" s="23">
        <v>9.6885084006153407E-2</v>
      </c>
      <c r="BB48" s="23">
        <v>0.10290096531398807</v>
      </c>
      <c r="BC48" s="23">
        <v>0.10813252139910264</v>
      </c>
      <c r="BD48" s="23">
        <v>0.11260977321856785</v>
      </c>
      <c r="BE48" s="23">
        <v>1.0769131559142726</v>
      </c>
      <c r="BF48" s="24">
        <v>99270907.719099998</v>
      </c>
      <c r="BG48" s="25">
        <f t="shared" si="44"/>
        <v>542.15567937779633</v>
      </c>
      <c r="BH48" s="25">
        <f t="shared" si="45"/>
        <v>483.97151112347507</v>
      </c>
      <c r="BI48" s="25">
        <f t="shared" si="46"/>
        <v>434.10062349971275</v>
      </c>
      <c r="BJ48" s="25">
        <f t="shared" si="47"/>
        <v>390.78629456861046</v>
      </c>
      <c r="BK48" s="25">
        <f t="shared" si="48"/>
        <v>352.73945721577979</v>
      </c>
      <c r="BL48" s="25">
        <f t="shared" si="49"/>
        <v>318.99371967487383</v>
      </c>
      <c r="BM48" s="25">
        <f t="shared" si="50"/>
        <v>288.81121373814779</v>
      </c>
      <c r="BN48" s="25">
        <f t="shared" si="51"/>
        <v>261.61962119000373</v>
      </c>
      <c r="BO48" s="25">
        <f t="shared" si="52"/>
        <v>236.96895415947904</v>
      </c>
      <c r="BP48" s="25">
        <f t="shared" si="53"/>
        <v>214.50120936623983</v>
      </c>
      <c r="BQ48" s="26">
        <f t="shared" si="24"/>
        <v>352.4648283914118</v>
      </c>
      <c r="BR48" s="26">
        <f t="shared" si="25"/>
        <v>214.50120936623983</v>
      </c>
      <c r="BS48" s="28"/>
      <c r="BT48" s="28"/>
      <c r="BU48" s="28"/>
      <c r="BV48" s="28"/>
      <c r="BW48" s="28"/>
      <c r="BX48" s="28"/>
      <c r="BY48" s="28"/>
      <c r="BZ48" s="28"/>
      <c r="CA48" s="28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</row>
    <row r="49" spans="1:90" x14ac:dyDescent="0.25">
      <c r="A49" s="16" t="s">
        <v>88</v>
      </c>
      <c r="B49" s="17">
        <v>2056.1693873999998</v>
      </c>
      <c r="C49" s="17">
        <v>0</v>
      </c>
      <c r="D49" s="17">
        <v>0</v>
      </c>
      <c r="E49" s="17">
        <v>569069878.81547618</v>
      </c>
      <c r="F49" s="17">
        <v>70074636</v>
      </c>
      <c r="G49" s="17">
        <v>0</v>
      </c>
      <c r="H49" s="17">
        <v>0</v>
      </c>
      <c r="I49" s="17">
        <v>270212.83256560005</v>
      </c>
      <c r="J49" s="17">
        <v>0</v>
      </c>
      <c r="K49" s="17">
        <v>0</v>
      </c>
      <c r="L49" s="17">
        <f t="shared" si="21"/>
        <v>72327195.627606735</v>
      </c>
      <c r="M49" s="18">
        <f t="shared" si="22"/>
        <v>1932.7992241559996</v>
      </c>
      <c r="N49" s="19"/>
      <c r="O49" s="19">
        <f t="shared" si="56"/>
        <v>70074636</v>
      </c>
      <c r="P49" s="19">
        <f t="shared" si="40"/>
        <v>70074636</v>
      </c>
      <c r="Q49" s="19">
        <f t="shared" si="57"/>
        <v>0</v>
      </c>
      <c r="R49" s="19">
        <f t="shared" si="42"/>
        <v>0</v>
      </c>
      <c r="S49" s="19">
        <f t="shared" si="4"/>
        <v>0</v>
      </c>
      <c r="T49" s="19">
        <f t="shared" si="36"/>
        <v>569069878.81547618</v>
      </c>
      <c r="U49" s="19">
        <f t="shared" si="37"/>
        <v>270212.83256560005</v>
      </c>
      <c r="V49" s="20"/>
      <c r="W49" s="20"/>
      <c r="X49" s="39">
        <f t="shared" si="23"/>
        <v>68004635.986314774</v>
      </c>
      <c r="Y49" s="39">
        <f t="shared" si="43"/>
        <v>144085321376.39798</v>
      </c>
      <c r="Z49" s="50">
        <f t="shared" si="58"/>
        <v>143220809448.13956</v>
      </c>
      <c r="AA49" s="50">
        <f t="shared" si="58"/>
        <v>142356297519.88123</v>
      </c>
      <c r="AB49" s="50">
        <f t="shared" si="58"/>
        <v>141491785591.6228</v>
      </c>
      <c r="AC49" s="50">
        <f t="shared" si="58"/>
        <v>140627273663.36441</v>
      </c>
      <c r="AD49" s="50">
        <f t="shared" si="58"/>
        <v>139762761735.10602</v>
      </c>
      <c r="AE49" s="50">
        <f t="shared" si="58"/>
        <v>138898249806.84763</v>
      </c>
      <c r="AF49" s="50">
        <f t="shared" si="58"/>
        <v>138033737878.58923</v>
      </c>
      <c r="AG49" s="50">
        <f t="shared" si="58"/>
        <v>137169225950.33089</v>
      </c>
      <c r="AH49" s="50">
        <f t="shared" si="58"/>
        <v>136304714022.07248</v>
      </c>
      <c r="AI49" s="50">
        <f t="shared" si="26"/>
        <v>135440202093.81407</v>
      </c>
      <c r="AJ49" s="21"/>
      <c r="AK49" s="22">
        <v>2451206.0983753526</v>
      </c>
      <c r="AL49" s="22">
        <v>2874262.2020455897</v>
      </c>
      <c r="AM49" s="22">
        <v>3370333.9803142487</v>
      </c>
      <c r="AN49" s="22">
        <v>3952023.2812360222</v>
      </c>
      <c r="AO49" s="22">
        <v>4634106.9183818018</v>
      </c>
      <c r="AP49" s="22">
        <v>5433912.0503049381</v>
      </c>
      <c r="AQ49" s="22">
        <v>6371756.3471237253</v>
      </c>
      <c r="AR49" s="22">
        <v>7471464.1258930843</v>
      </c>
      <c r="AS49" s="22">
        <v>8760971.5662944764</v>
      </c>
      <c r="AT49" s="22">
        <v>10273036.381104968</v>
      </c>
      <c r="AU49" s="23">
        <v>1.7726819280304597E-2</v>
      </c>
      <c r="AV49" s="23">
        <v>2.620262146234853E-2</v>
      </c>
      <c r="AW49" s="23">
        <v>3.6006145300687221E-2</v>
      </c>
      <c r="AX49" s="23">
        <v>4.6984718022848558E-2</v>
      </c>
      <c r="AY49" s="23">
        <v>5.828301504094046E-2</v>
      </c>
      <c r="AZ49" s="23">
        <v>6.8631576395172936E-2</v>
      </c>
      <c r="BA49" s="23">
        <v>7.8060267244325895E-2</v>
      </c>
      <c r="BB49" s="23">
        <v>8.6597593868983136E-2</v>
      </c>
      <c r="BC49" s="23">
        <v>9.4270756075843037E-2</v>
      </c>
      <c r="BD49" s="23">
        <v>0.10110569743482145</v>
      </c>
      <c r="BE49" s="23">
        <v>2.3330020830253368</v>
      </c>
      <c r="BF49" s="24">
        <v>33131615.799099997</v>
      </c>
      <c r="BG49" s="25">
        <f t="shared" si="44"/>
        <v>1959.4340415167976</v>
      </c>
      <c r="BH49" s="25">
        <f t="shared" si="45"/>
        <v>1929.1494108277641</v>
      </c>
      <c r="BI49" s="25">
        <f t="shared" si="46"/>
        <v>1896.4679232958392</v>
      </c>
      <c r="BJ49" s="25">
        <f t="shared" si="47"/>
        <v>1861.4335163446597</v>
      </c>
      <c r="BK49" s="25">
        <f t="shared" si="48"/>
        <v>1824.624798630965</v>
      </c>
      <c r="BL49" s="25">
        <f t="shared" si="49"/>
        <v>1786.8367681748464</v>
      </c>
      <c r="BM49" s="25">
        <f t="shared" si="50"/>
        <v>1747.7653875231413</v>
      </c>
      <c r="BN49" s="25">
        <f t="shared" si="51"/>
        <v>1707.1024326925469</v>
      </c>
      <c r="BO49" s="25">
        <f t="shared" si="52"/>
        <v>1664.5406462042281</v>
      </c>
      <c r="BP49" s="25">
        <f t="shared" si="53"/>
        <v>1619.7812233003181</v>
      </c>
      <c r="BQ49" s="26">
        <f t="shared" si="24"/>
        <v>1799.7136148511104</v>
      </c>
      <c r="BR49" s="26">
        <f t="shared" si="25"/>
        <v>1619.7812233003181</v>
      </c>
      <c r="BS49" s="31"/>
      <c r="BT49" s="31"/>
      <c r="BU49" s="31"/>
      <c r="BV49" s="31"/>
      <c r="BW49" s="31"/>
      <c r="BX49" s="31"/>
      <c r="BY49" s="31"/>
      <c r="BZ49" s="31"/>
      <c r="CA49" s="28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</row>
    <row r="50" spans="1:90" x14ac:dyDescent="0.25">
      <c r="A50" s="16" t="s">
        <v>89</v>
      </c>
      <c r="B50" s="17">
        <v>2362.8620348999998</v>
      </c>
      <c r="C50" s="17">
        <v>833.44731530000001</v>
      </c>
      <c r="D50" s="17">
        <v>1797.8866324999999</v>
      </c>
      <c r="E50" s="17">
        <v>133623054.35154198</v>
      </c>
      <c r="F50" s="17">
        <v>32112721</v>
      </c>
      <c r="G50" s="17">
        <v>10244272.9537</v>
      </c>
      <c r="H50" s="17">
        <v>47668</v>
      </c>
      <c r="I50" s="17">
        <v>160189.20979510003</v>
      </c>
      <c r="J50" s="17">
        <v>2977.3</v>
      </c>
      <c r="K50" s="17">
        <v>0</v>
      </c>
      <c r="L50" s="17">
        <f t="shared" si="21"/>
        <v>42317657.896523595</v>
      </c>
      <c r="M50" s="18">
        <f t="shared" si="22"/>
        <v>2221.0903128059995</v>
      </c>
      <c r="N50" s="19"/>
      <c r="O50" s="19">
        <f t="shared" si="56"/>
        <v>24062121.992018439</v>
      </c>
      <c r="P50" s="19">
        <f t="shared" si="40"/>
        <v>24062121.992018439</v>
      </c>
      <c r="Q50" s="19">
        <f t="shared" si="57"/>
        <v>35717.721681558382</v>
      </c>
      <c r="R50" s="19">
        <f t="shared" si="42"/>
        <v>18306822.240000002</v>
      </c>
      <c r="S50" s="19">
        <f t="shared" si="4"/>
        <v>18306822.240000002</v>
      </c>
      <c r="T50" s="19">
        <f t="shared" si="36"/>
        <v>133623054.35154198</v>
      </c>
      <c r="U50" s="19">
        <f t="shared" si="37"/>
        <v>160189.20979510003</v>
      </c>
      <c r="V50" s="20">
        <f>G50/(8784*J50)</f>
        <v>0.39171140537550769</v>
      </c>
      <c r="W50" s="20">
        <f>(R50-(0.15*8784*K50))/(8784*J50)</f>
        <v>0.7</v>
      </c>
      <c r="X50" s="39">
        <f t="shared" si="23"/>
        <v>34449878.689168423</v>
      </c>
      <c r="Y50" s="39">
        <f t="shared" si="43"/>
        <v>84501692738.695648</v>
      </c>
      <c r="Z50" s="50">
        <f t="shared" si="58"/>
        <v>82825415641.552124</v>
      </c>
      <c r="AA50" s="50">
        <f t="shared" si="58"/>
        <v>81171965490.113617</v>
      </c>
      <c r="AB50" s="50">
        <f t="shared" si="58"/>
        <v>79541342284.380066</v>
      </c>
      <c r="AC50" s="50">
        <f t="shared" si="58"/>
        <v>77933546024.351547</v>
      </c>
      <c r="AD50" s="50">
        <f t="shared" si="58"/>
        <v>76348576710.028015</v>
      </c>
      <c r="AE50" s="50">
        <f t="shared" si="58"/>
        <v>74786434341.4095</v>
      </c>
      <c r="AF50" s="50">
        <f t="shared" si="58"/>
        <v>73247118918.495941</v>
      </c>
      <c r="AG50" s="50">
        <f t="shared" si="58"/>
        <v>71730630441.28743</v>
      </c>
      <c r="AH50" s="50">
        <f t="shared" si="58"/>
        <v>70236968909.783859</v>
      </c>
      <c r="AI50" s="50">
        <f t="shared" si="26"/>
        <v>68766134323.985321</v>
      </c>
      <c r="AJ50" s="21">
        <v>546885.33272974333</v>
      </c>
      <c r="AK50" s="22">
        <v>4066361.6280125463</v>
      </c>
      <c r="AL50" s="22">
        <v>4309594.7088892087</v>
      </c>
      <c r="AM50" s="22">
        <v>4567376.9954305105</v>
      </c>
      <c r="AN50" s="22">
        <v>4840578.7614688976</v>
      </c>
      <c r="AO50" s="22">
        <v>5130122.3370494274</v>
      </c>
      <c r="AP50" s="22">
        <v>5436985.2222189866</v>
      </c>
      <c r="AQ50" s="22">
        <v>5762203.3870696044</v>
      </c>
      <c r="AR50" s="22">
        <v>6106874.7691768315</v>
      </c>
      <c r="AS50" s="22">
        <v>6472162.9802405462</v>
      </c>
      <c r="AT50" s="22">
        <v>6859301.2344418112</v>
      </c>
      <c r="AU50" s="23">
        <v>4.6755557578785641E-2</v>
      </c>
      <c r="AV50" s="23">
        <v>5.8199514903010917E-2</v>
      </c>
      <c r="AW50" s="23">
        <v>6.8694186368115542E-2</v>
      </c>
      <c r="AX50" s="23">
        <v>7.8268664247835837E-2</v>
      </c>
      <c r="AY50" s="23">
        <v>8.6950718853901834E-2</v>
      </c>
      <c r="AZ50" s="23">
        <v>9.4766848508720178E-2</v>
      </c>
      <c r="BA50" s="23">
        <v>0.10174232746921354</v>
      </c>
      <c r="BB50" s="23">
        <v>0.10790125188277862</v>
      </c>
      <c r="BC50" s="23">
        <v>0.11326658385307191</v>
      </c>
      <c r="BD50" s="23">
        <v>0.11786019369020941</v>
      </c>
      <c r="BE50" s="23">
        <v>0.83970464605670592</v>
      </c>
      <c r="BF50" s="24">
        <v>73988478.759000003</v>
      </c>
      <c r="BG50" s="25">
        <f t="shared" si="44"/>
        <v>1656.4327734446833</v>
      </c>
      <c r="BH50" s="25">
        <f t="shared" si="45"/>
        <v>1593.065913046787</v>
      </c>
      <c r="BI50" s="25">
        <f t="shared" si="46"/>
        <v>1533.7747869757695</v>
      </c>
      <c r="BJ50" s="25">
        <f t="shared" si="47"/>
        <v>1478.1241755438336</v>
      </c>
      <c r="BK50" s="25">
        <f t="shared" si="48"/>
        <v>1425.7370249668902</v>
      </c>
      <c r="BL50" s="25">
        <f t="shared" si="49"/>
        <v>1376.2850044961704</v>
      </c>
      <c r="BM50" s="25">
        <f t="shared" si="50"/>
        <v>1329.4808496346686</v>
      </c>
      <c r="BN50" s="25">
        <f t="shared" si="51"/>
        <v>1285.0721107876836</v>
      </c>
      <c r="BO50" s="25">
        <f t="shared" si="52"/>
        <v>1242.8360168680329</v>
      </c>
      <c r="BP50" s="25">
        <f t="shared" si="53"/>
        <v>1202.5752302204498</v>
      </c>
      <c r="BQ50" s="26">
        <f t="shared" si="24"/>
        <v>1412.3383885984967</v>
      </c>
      <c r="BR50" s="26">
        <f t="shared" si="25"/>
        <v>1202.5752302204498</v>
      </c>
      <c r="BS50" s="31"/>
      <c r="BT50" s="31"/>
      <c r="BU50" s="31"/>
      <c r="BV50" s="31"/>
      <c r="BW50" s="31"/>
      <c r="BX50" s="31"/>
      <c r="BY50" s="31"/>
      <c r="BZ50" s="31"/>
      <c r="CA50" s="31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</row>
    <row r="51" spans="1:90" x14ac:dyDescent="0.25">
      <c r="A51" s="16" t="s">
        <v>126</v>
      </c>
      <c r="B51" s="17">
        <v>2330.5399379</v>
      </c>
      <c r="C51" s="52">
        <v>907</v>
      </c>
      <c r="D51" s="17">
        <v>0</v>
      </c>
      <c r="E51" s="17">
        <v>0</v>
      </c>
      <c r="F51" s="17">
        <v>42907427</v>
      </c>
      <c r="G51" s="17">
        <v>0</v>
      </c>
      <c r="H51" s="17">
        <v>0</v>
      </c>
      <c r="I51" s="17">
        <v>0</v>
      </c>
      <c r="J51" s="17">
        <v>0</v>
      </c>
      <c r="K51" s="17">
        <v>220</v>
      </c>
      <c r="L51" s="17">
        <f t="shared" si="21"/>
        <v>49998736.128014386</v>
      </c>
      <c r="M51" s="18">
        <f t="shared" si="22"/>
        <v>2190.707541626</v>
      </c>
      <c r="N51" s="19"/>
      <c r="O51" s="19">
        <f t="shared" si="56"/>
        <v>42617555</v>
      </c>
      <c r="P51" s="19">
        <f t="shared" si="40"/>
        <v>42617555</v>
      </c>
      <c r="Q51" s="19">
        <f t="shared" si="57"/>
        <v>0</v>
      </c>
      <c r="R51" s="19">
        <f t="shared" si="42"/>
        <v>289872</v>
      </c>
      <c r="S51" s="19">
        <f t="shared" si="4"/>
        <v>289872</v>
      </c>
      <c r="T51" s="19">
        <f>0.55*8784*907*K51+E51</f>
        <v>964017648.00000012</v>
      </c>
      <c r="U51" s="19">
        <f t="shared" si="37"/>
        <v>1062864</v>
      </c>
      <c r="V51" s="20"/>
      <c r="W51" s="20"/>
      <c r="X51" s="39">
        <f t="shared" si="23"/>
        <v>47294765.348080419</v>
      </c>
      <c r="Y51" s="39">
        <f t="shared" si="43"/>
        <v>99997472256.028778</v>
      </c>
      <c r="Z51" s="50">
        <f t="shared" si="58"/>
        <v>99356628320.568466</v>
      </c>
      <c r="AA51" s="50">
        <f t="shared" si="58"/>
        <v>98716595055.035553</v>
      </c>
      <c r="AB51" s="50">
        <f t="shared" si="58"/>
        <v>98077372459.430099</v>
      </c>
      <c r="AC51" s="50">
        <f t="shared" si="58"/>
        <v>97438960533.752136</v>
      </c>
      <c r="AD51" s="50">
        <f t="shared" si="58"/>
        <v>96801359278.001648</v>
      </c>
      <c r="AE51" s="50">
        <f t="shared" si="58"/>
        <v>96164568692.178558</v>
      </c>
      <c r="AF51" s="50">
        <f t="shared" si="58"/>
        <v>95528588776.282944</v>
      </c>
      <c r="AG51" s="50">
        <f t="shared" si="58"/>
        <v>94893419530.314804</v>
      </c>
      <c r="AH51" s="50">
        <f t="shared" si="58"/>
        <v>94259060954.274094</v>
      </c>
      <c r="AI51" s="50">
        <f t="shared" si="26"/>
        <v>93625513048.160843</v>
      </c>
      <c r="AJ51" s="21"/>
      <c r="AK51" s="22">
        <v>5535669.1312646288</v>
      </c>
      <c r="AL51" s="22">
        <v>5873060.6424570326</v>
      </c>
      <c r="AM51" s="22">
        <v>6231015.7077791048</v>
      </c>
      <c r="AN51" s="22">
        <v>6610787.6479114676</v>
      </c>
      <c r="AO51" s="22">
        <v>7013706.1717271032</v>
      </c>
      <c r="AP51" s="22">
        <v>7441182.0320478771</v>
      </c>
      <c r="AQ51" s="22">
        <v>7894711.9651630903</v>
      </c>
      <c r="AR51" s="22">
        <v>8375883.931404979</v>
      </c>
      <c r="AS51" s="22">
        <v>8886382.675130168</v>
      </c>
      <c r="AT51" s="22">
        <v>9427995.6235744376</v>
      </c>
      <c r="AU51" s="23">
        <v>1.6109767718954466E-2</v>
      </c>
      <c r="AV51" s="23">
        <v>2.4169111686105388E-2</v>
      </c>
      <c r="AW51" s="23">
        <v>3.3543356738429266E-2</v>
      </c>
      <c r="AX51" s="23">
        <v>4.4078154492566524E-2</v>
      </c>
      <c r="AY51" s="23">
        <v>5.5300439079744107E-2</v>
      </c>
      <c r="AZ51" s="23">
        <v>6.553219255481714E-2</v>
      </c>
      <c r="BA51" s="23">
        <v>7.4813278502671873E-2</v>
      </c>
      <c r="BB51" s="23">
        <v>8.3181666327165629E-2</v>
      </c>
      <c r="BC51" s="23">
        <v>9.0673517381413937E-2</v>
      </c>
      <c r="BD51" s="23">
        <v>9.732326713778354E-2</v>
      </c>
      <c r="BE51" s="23">
        <v>2.5615024889708833</v>
      </c>
      <c r="BF51" s="24">
        <v>18245902.685399998</v>
      </c>
      <c r="BG51" s="25">
        <f t="shared" si="44"/>
        <v>2014.4749534781654</v>
      </c>
      <c r="BH51" s="25">
        <f t="shared" si="45"/>
        <v>1982.3391314095047</v>
      </c>
      <c r="BI51" s="25">
        <f t="shared" si="46"/>
        <v>1949.1219986502394</v>
      </c>
      <c r="BJ51" s="25">
        <f t="shared" si="47"/>
        <v>1915.0015962171474</v>
      </c>
      <c r="BK51" s="25">
        <f t="shared" si="48"/>
        <v>1880.3563970850373</v>
      </c>
      <c r="BL51" s="25">
        <f t="shared" si="49"/>
        <v>1846.2995026138522</v>
      </c>
      <c r="BM51" s="25">
        <f t="shared" si="50"/>
        <v>1812.7472506933552</v>
      </c>
      <c r="BN51" s="25">
        <f t="shared" si="51"/>
        <v>1779.6230505363831</v>
      </c>
      <c r="BO51" s="25">
        <f t="shared" si="52"/>
        <v>1746.8568667017696</v>
      </c>
      <c r="BP51" s="25">
        <f t="shared" si="53"/>
        <v>1714.3847905317243</v>
      </c>
      <c r="BQ51" s="26">
        <f t="shared" si="24"/>
        <v>1864.1205537917181</v>
      </c>
      <c r="BR51" s="26">
        <f t="shared" si="25"/>
        <v>1714.3847905317243</v>
      </c>
      <c r="BS51" s="31"/>
      <c r="BT51" s="31"/>
      <c r="BU51" s="31"/>
      <c r="BV51" s="31"/>
      <c r="BW51" s="31"/>
      <c r="BX51" s="31"/>
      <c r="BY51" s="31"/>
      <c r="BZ51" s="31"/>
      <c r="CA51" s="31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</row>
    <row r="52" spans="1:90" x14ac:dyDescent="0.25">
      <c r="A52" s="55" t="s">
        <v>132</v>
      </c>
      <c r="L52" s="17">
        <f>SUM(L3:L51)</f>
        <v>2152655139.765532</v>
      </c>
      <c r="X52" s="39">
        <f>SUM(X3:X51)</f>
        <v>1844873560.1016591</v>
      </c>
      <c r="Z52" s="37"/>
      <c r="BS52" s="28"/>
      <c r="BT52" s="28"/>
      <c r="BU52" s="28"/>
      <c r="BV52" s="28"/>
      <c r="BW52" s="28"/>
      <c r="BX52" s="28"/>
      <c r="BY52" s="28"/>
      <c r="BZ52" s="28"/>
    </row>
    <row r="53" spans="1:90" x14ac:dyDescent="0.25">
      <c r="A53" s="41"/>
      <c r="B53" s="27" t="s">
        <v>146</v>
      </c>
      <c r="C53" s="27">
        <f>COUNTIF(C3:C51, "&gt;=1000")</f>
        <v>3</v>
      </c>
      <c r="Z53" s="37"/>
      <c r="BS53" s="28"/>
      <c r="BT53" s="28"/>
      <c r="BU53" s="28"/>
      <c r="BV53" s="28"/>
      <c r="BW53" s="28"/>
      <c r="BX53" s="28"/>
      <c r="BY53" s="28"/>
      <c r="BZ53" s="28"/>
    </row>
    <row r="54" spans="1:90" x14ac:dyDescent="0.25">
      <c r="A54" s="41"/>
      <c r="Z54" s="37"/>
      <c r="BS54" s="28"/>
      <c r="BT54" s="28"/>
      <c r="BU54" s="28"/>
      <c r="BV54" s="28"/>
      <c r="BW54" s="28"/>
      <c r="BX54" s="28"/>
      <c r="BY54" s="28"/>
      <c r="BZ54" s="28"/>
    </row>
    <row r="55" spans="1:90" x14ac:dyDescent="0.25">
      <c r="A55" s="41" t="s">
        <v>127</v>
      </c>
      <c r="Z55" s="27">
        <v>0.9</v>
      </c>
      <c r="AA55" s="27">
        <v>0.8</v>
      </c>
      <c r="AB55" s="27">
        <v>0.7</v>
      </c>
      <c r="AC55" s="27">
        <v>0.6</v>
      </c>
      <c r="AD55" s="27">
        <v>0.5</v>
      </c>
      <c r="AE55" s="27">
        <v>0.4</v>
      </c>
      <c r="AF55" s="27">
        <v>0.3</v>
      </c>
      <c r="AG55" s="27">
        <v>0.2</v>
      </c>
      <c r="AH55" s="27">
        <v>0.1</v>
      </c>
    </row>
    <row r="56" spans="1:90" x14ac:dyDescent="0.25">
      <c r="A56" s="41" t="s">
        <v>128</v>
      </c>
      <c r="Z56" s="27">
        <v>0.1</v>
      </c>
      <c r="AA56" s="27">
        <v>0.2</v>
      </c>
      <c r="AB56" s="27">
        <v>0.3</v>
      </c>
      <c r="AC56" s="27">
        <v>0.4</v>
      </c>
      <c r="AD56" s="27">
        <v>0.5</v>
      </c>
      <c r="AE56" s="27">
        <v>0.6</v>
      </c>
      <c r="AF56" s="27">
        <v>0.7</v>
      </c>
      <c r="AG56" s="27">
        <v>0.8</v>
      </c>
      <c r="AH56" s="27">
        <v>0.9</v>
      </c>
    </row>
    <row r="58" spans="1:90" ht="60.75" customHeight="1" x14ac:dyDescent="0.25">
      <c r="A58" s="86" t="s">
        <v>133</v>
      </c>
      <c r="B58" s="86"/>
      <c r="C58" s="86"/>
      <c r="D58" s="86"/>
      <c r="E58" s="86"/>
    </row>
    <row r="59" spans="1:90" x14ac:dyDescent="0.25">
      <c r="S59" s="37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90" x14ac:dyDescent="0.25">
      <c r="S60" s="37"/>
    </row>
    <row r="61" spans="1:90" x14ac:dyDescent="0.25">
      <c r="S61" s="37"/>
    </row>
    <row r="62" spans="1:90" x14ac:dyDescent="0.25">
      <c r="S62" s="37"/>
    </row>
  </sheetData>
  <mergeCells count="7">
    <mergeCell ref="AU1:BF1"/>
    <mergeCell ref="BG1:BR1"/>
    <mergeCell ref="B1:L1"/>
    <mergeCell ref="N1:X1"/>
    <mergeCell ref="A58:E58"/>
    <mergeCell ref="Y1:AI1"/>
    <mergeCell ref="AK1:AT1"/>
  </mergeCells>
  <printOptions gridLines="1"/>
  <pageMargins left="0.7" right="0.7" top="0.75" bottom="0.75" header="0.3" footer="0.3"/>
  <pageSetup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A56"/>
  <sheetViews>
    <sheetView workbookViewId="0">
      <pane xSplit="1" ySplit="2" topLeftCell="B42" activePane="bottomRight" state="frozen"/>
      <selection pane="topRight" activeCell="C1" sqref="C1"/>
      <selection pane="bottomLeft" activeCell="A3" sqref="A3"/>
      <selection pane="bottomRight" activeCell="E66" sqref="E66"/>
    </sheetView>
  </sheetViews>
  <sheetFormatPr defaultRowHeight="15" x14ac:dyDescent="0.25"/>
  <cols>
    <col min="1" max="1" width="18.7109375" style="27" bestFit="1" customWidth="1"/>
    <col min="2" max="2" width="9.42578125" style="27" bestFit="1" customWidth="1"/>
    <col min="3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4.85546875" style="29" bestFit="1" customWidth="1"/>
    <col min="13" max="13" width="12" style="27" customWidth="1"/>
    <col min="14" max="14" width="11.140625" style="27" customWidth="1"/>
    <col min="15" max="15" width="10.5703125" style="27" customWidth="1"/>
    <col min="16" max="16" width="11.7109375" style="27" customWidth="1"/>
    <col min="17" max="17" width="13.85546875" style="27" bestFit="1" customWidth="1"/>
    <col min="18" max="18" width="11.7109375" style="27" customWidth="1"/>
    <col min="19" max="19" width="12" style="27" customWidth="1"/>
    <col min="20" max="20" width="14.7109375" style="27" customWidth="1"/>
    <col min="21" max="21" width="15.28515625" style="27" customWidth="1"/>
    <col min="22" max="32" width="15.5703125" style="27" customWidth="1"/>
    <col min="33" max="41" width="13.42578125" style="27" customWidth="1"/>
    <col min="42" max="43" width="14.85546875" style="27" customWidth="1"/>
    <col min="44" max="44" width="15.5703125" style="29" customWidth="1"/>
    <col min="45" max="45" width="14.85546875" style="27" bestFit="1" customWidth="1"/>
    <col min="46" max="53" width="9.140625" style="27"/>
    <col min="54" max="54" width="10.140625" style="27" bestFit="1" customWidth="1"/>
    <col min="55" max="55" width="12.5703125" style="4" customWidth="1"/>
    <col min="56" max="56" width="12.42578125" style="27" customWidth="1"/>
    <col min="57" max="57" width="19" style="27" bestFit="1" customWidth="1"/>
    <col min="58" max="16384" width="9.140625" style="27"/>
  </cols>
  <sheetData>
    <row r="1" spans="1:79" s="4" customFormat="1" x14ac:dyDescent="0.25">
      <c r="A1" s="1"/>
      <c r="B1" s="72" t="s">
        <v>92</v>
      </c>
      <c r="C1" s="72"/>
      <c r="D1" s="72"/>
      <c r="E1" s="72"/>
      <c r="F1" s="72"/>
      <c r="G1" s="72"/>
      <c r="H1" s="72"/>
      <c r="I1" s="72"/>
      <c r="J1" s="72"/>
      <c r="K1" s="73"/>
      <c r="L1" s="46"/>
      <c r="M1" s="2" t="s">
        <v>0</v>
      </c>
      <c r="N1" s="82" t="s">
        <v>1</v>
      </c>
      <c r="O1" s="83"/>
      <c r="P1" s="83"/>
      <c r="Q1" s="83"/>
      <c r="R1" s="83"/>
      <c r="S1" s="83"/>
      <c r="T1" s="83"/>
      <c r="U1" s="84"/>
      <c r="V1" s="3" t="s">
        <v>2</v>
      </c>
      <c r="W1" s="74" t="s">
        <v>3</v>
      </c>
      <c r="X1" s="75"/>
      <c r="Y1" s="75"/>
      <c r="Z1" s="75"/>
      <c r="AA1" s="75"/>
      <c r="AB1" s="75"/>
      <c r="AC1" s="75"/>
      <c r="AD1" s="75"/>
      <c r="AE1" s="75"/>
      <c r="AF1" s="76"/>
      <c r="AG1" s="77" t="s">
        <v>94</v>
      </c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9" t="s">
        <v>4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1"/>
    </row>
    <row r="2" spans="1:79" s="15" customFormat="1" ht="90" x14ac:dyDescent="0.25">
      <c r="A2" s="5" t="s">
        <v>5</v>
      </c>
      <c r="B2" s="6" t="s">
        <v>6</v>
      </c>
      <c r="C2" s="6" t="s">
        <v>7</v>
      </c>
      <c r="D2" s="6" t="s">
        <v>95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98</v>
      </c>
      <c r="M2" s="7" t="s">
        <v>15</v>
      </c>
      <c r="N2" s="8" t="s">
        <v>16</v>
      </c>
      <c r="O2" s="8" t="s">
        <v>96</v>
      </c>
      <c r="P2" s="8" t="s">
        <v>17</v>
      </c>
      <c r="Q2" s="8" t="s">
        <v>8</v>
      </c>
      <c r="R2" s="8" t="s">
        <v>12</v>
      </c>
      <c r="S2" s="8" t="s">
        <v>18</v>
      </c>
      <c r="T2" s="8" t="s">
        <v>19</v>
      </c>
      <c r="U2" s="8" t="s">
        <v>99</v>
      </c>
      <c r="V2" s="9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1" t="s">
        <v>31</v>
      </c>
      <c r="AH2" s="11" t="s">
        <v>32</v>
      </c>
      <c r="AI2" s="11" t="s">
        <v>33</v>
      </c>
      <c r="AJ2" s="11" t="s">
        <v>34</v>
      </c>
      <c r="AK2" s="11" t="s">
        <v>35</v>
      </c>
      <c r="AL2" s="11" t="s">
        <v>36</v>
      </c>
      <c r="AM2" s="11" t="s">
        <v>37</v>
      </c>
      <c r="AN2" s="11" t="s">
        <v>38</v>
      </c>
      <c r="AO2" s="11" t="s">
        <v>39</v>
      </c>
      <c r="AP2" s="11" t="s">
        <v>40</v>
      </c>
      <c r="AQ2" s="11" t="s">
        <v>41</v>
      </c>
      <c r="AR2" s="12" t="s">
        <v>91</v>
      </c>
      <c r="AS2" s="13">
        <v>2020</v>
      </c>
      <c r="AT2" s="13">
        <v>2021</v>
      </c>
      <c r="AU2" s="13">
        <v>2022</v>
      </c>
      <c r="AV2" s="13">
        <v>2023</v>
      </c>
      <c r="AW2" s="13">
        <v>2024</v>
      </c>
      <c r="AX2" s="13">
        <v>2025</v>
      </c>
      <c r="AY2" s="13">
        <v>2026</v>
      </c>
      <c r="AZ2" s="13">
        <v>2027</v>
      </c>
      <c r="BA2" s="13">
        <v>2028</v>
      </c>
      <c r="BB2" s="13">
        <v>2029</v>
      </c>
      <c r="BC2" s="14" t="s">
        <v>93</v>
      </c>
      <c r="BD2" s="14" t="s">
        <v>97</v>
      </c>
    </row>
    <row r="3" spans="1:79" x14ac:dyDescent="0.25">
      <c r="A3" s="16" t="s">
        <v>42</v>
      </c>
      <c r="B3" s="17">
        <v>2264.0354115</v>
      </c>
      <c r="C3" s="17">
        <v>1000</v>
      </c>
      <c r="D3" s="17">
        <v>0</v>
      </c>
      <c r="E3" s="17">
        <v>0</v>
      </c>
      <c r="F3" s="17">
        <v>46045176</v>
      </c>
      <c r="G3" s="17">
        <v>53492095.964400001</v>
      </c>
      <c r="H3" s="17">
        <v>0</v>
      </c>
      <c r="I3" s="17">
        <v>0</v>
      </c>
      <c r="J3" s="17">
        <v>10333.1</v>
      </c>
      <c r="K3" s="17">
        <v>0</v>
      </c>
      <c r="L3" s="17">
        <f>((B3*F3)+(C3*G3)+(D3*H3)+E3)/2000</f>
        <v>78870002.478574961</v>
      </c>
      <c r="M3" s="18">
        <f t="shared" ref="M3:M13" si="0">B3*0.94</f>
        <v>2128.1932868099998</v>
      </c>
      <c r="N3" s="19">
        <f t="shared" ref="N3:N13" si="1">MAX(F3-((P3-G3)*(F3/(F3+H3))), 0)</f>
        <v>36001106.6844</v>
      </c>
      <c r="O3" s="19">
        <f t="shared" ref="O3:O13" si="2">MAX(H3-((P3-G3)*(H3/(H3+F3))),0)</f>
        <v>0</v>
      </c>
      <c r="P3" s="19">
        <f t="shared" ref="P3:P34" si="3">MIN(((J3*8784*0.7)+(0.15*K3*8784)), SUM(F3:H3))</f>
        <v>63536165.280000001</v>
      </c>
      <c r="Q3" s="19">
        <f t="shared" ref="Q3:Q18" si="4">0.55*8784*C3*K3+E3</f>
        <v>0</v>
      </c>
      <c r="R3" s="19">
        <f t="shared" ref="R3:R25" si="5">K3*8784*0.55+I3</f>
        <v>0</v>
      </c>
      <c r="S3" s="20">
        <f t="shared" ref="S3:S12" si="6">G3/(8784*J3)</f>
        <v>0.5893409998866711</v>
      </c>
      <c r="T3" s="20">
        <f t="shared" ref="T3:T12" si="7">(P3-(0.15*8784*K3))/(8784*J3)</f>
        <v>0.7</v>
      </c>
      <c r="U3" s="39">
        <f>((M3*N3)+(C3*P3)+(D3*O3)+Q3)/2000</f>
        <v>70076739.421735346</v>
      </c>
      <c r="V3" s="21">
        <v>2329528.2830145163</v>
      </c>
      <c r="W3" s="22">
        <v>4596882.7422880698</v>
      </c>
      <c r="X3" s="22">
        <v>5214380.8872008417</v>
      </c>
      <c r="Y3" s="22">
        <v>5914827.408295366</v>
      </c>
      <c r="Z3" s="22">
        <v>6709364.7408451298</v>
      </c>
      <c r="AA3" s="22">
        <v>7610632.0807540147</v>
      </c>
      <c r="AB3" s="22">
        <v>8632966.4440490995</v>
      </c>
      <c r="AC3" s="22">
        <v>9792630.7346464135</v>
      </c>
      <c r="AD3" s="22">
        <v>11108072.448404405</v>
      </c>
      <c r="AE3" s="22">
        <v>12600217.128830224</v>
      </c>
      <c r="AF3" s="22">
        <v>14292801.242619921</v>
      </c>
      <c r="AG3" s="23">
        <v>1.3565448857668829E-2</v>
      </c>
      <c r="AH3" s="23">
        <v>2.1110249168110995E-2</v>
      </c>
      <c r="AI3" s="23">
        <v>3.0020743411710758E-2</v>
      </c>
      <c r="AJ3" s="23">
        <v>4.0142900821594239E-2</v>
      </c>
      <c r="AK3" s="23">
        <v>5.1321765299617413E-2</v>
      </c>
      <c r="AL3" s="23">
        <v>6.1878068330440204E-2</v>
      </c>
      <c r="AM3" s="23">
        <v>7.1467168062364167E-2</v>
      </c>
      <c r="AN3" s="23">
        <v>8.0128552787421717E-2</v>
      </c>
      <c r="AO3" s="23">
        <v>8.7899819948471861E-2</v>
      </c>
      <c r="AP3" s="23">
        <v>9.4816763133538096E-2</v>
      </c>
      <c r="AQ3" s="23">
        <v>1.5062729353312405</v>
      </c>
      <c r="AR3" s="24">
        <v>92654857.354800001</v>
      </c>
      <c r="AS3" s="25">
        <f t="shared" ref="AS3:BB18" si="8">(($M3*$N3)+($O3*$D3)+($C3*$P3)+$Q3)/($N3+$O3+$P3+$R3+$V3+W3+(MIN(AG3*$AR3,$AR3*$AQ3*AG3)))</f>
        <v>1301.0834958461496</v>
      </c>
      <c r="AT3" s="25">
        <f t="shared" si="8"/>
        <v>1285.3736646638947</v>
      </c>
      <c r="AU3" s="25">
        <f t="shared" si="8"/>
        <v>1267.6323110458818</v>
      </c>
      <c r="AV3" s="25">
        <f t="shared" si="8"/>
        <v>1248.0763197387134</v>
      </c>
      <c r="AW3" s="25">
        <f t="shared" si="8"/>
        <v>1226.9126840864733</v>
      </c>
      <c r="AX3" s="25">
        <f t="shared" si="8"/>
        <v>1205.7969259402626</v>
      </c>
      <c r="AY3" s="25">
        <f t="shared" si="8"/>
        <v>1184.9175145310303</v>
      </c>
      <c r="AZ3" s="25">
        <f t="shared" si="8"/>
        <v>1164.073441184993</v>
      </c>
      <c r="BA3" s="25">
        <f t="shared" si="8"/>
        <v>1143.0708851816228</v>
      </c>
      <c r="BB3" s="25">
        <f t="shared" si="8"/>
        <v>1121.7228681107854</v>
      </c>
      <c r="BC3" s="26">
        <f>AVERAGE(AS3:BB3)</f>
        <v>1214.8660110329809</v>
      </c>
      <c r="BD3" s="26">
        <f>BB3</f>
        <v>1121.7228681107854</v>
      </c>
      <c r="BE3" s="37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x14ac:dyDescent="0.25">
      <c r="A4" s="16" t="s">
        <v>43</v>
      </c>
      <c r="B4" s="17">
        <v>2851.8639784000002</v>
      </c>
      <c r="C4" s="17">
        <v>1149.0343319000001</v>
      </c>
      <c r="D4" s="17">
        <v>0</v>
      </c>
      <c r="E4" s="17">
        <v>1179006933.8139415</v>
      </c>
      <c r="F4" s="17">
        <v>215407</v>
      </c>
      <c r="G4" s="17">
        <v>2204942.0011</v>
      </c>
      <c r="H4" s="17">
        <v>0</v>
      </c>
      <c r="I4" s="17">
        <v>741852.83059999999</v>
      </c>
      <c r="J4" s="17">
        <v>589</v>
      </c>
      <c r="K4" s="17">
        <v>0</v>
      </c>
      <c r="L4" s="17">
        <f t="shared" ref="L4:L51" si="9">((B4*F4)+(C4*G4)+(D4*H4)+E4)/2000</f>
        <v>2163436.2284606691</v>
      </c>
      <c r="M4" s="18">
        <f t="shared" si="0"/>
        <v>2680.7521396960001</v>
      </c>
      <c r="N4" s="19">
        <f t="shared" si="1"/>
        <v>0</v>
      </c>
      <c r="O4" s="19">
        <f t="shared" si="2"/>
        <v>0</v>
      </c>
      <c r="P4" s="19">
        <f t="shared" si="3"/>
        <v>2420349.0011</v>
      </c>
      <c r="Q4" s="19">
        <f t="shared" si="4"/>
        <v>1179006933.8139415</v>
      </c>
      <c r="R4" s="19">
        <f t="shared" si="5"/>
        <v>741852.83059999999</v>
      </c>
      <c r="S4" s="20">
        <f t="shared" si="6"/>
        <v>0.42617654902338253</v>
      </c>
      <c r="T4" s="20">
        <f t="shared" si="7"/>
        <v>0.46781093752416031</v>
      </c>
      <c r="U4" s="39">
        <f t="shared" ref="U4:U51" si="10">((M4*N4)+(C4*P4)+(D4*O4)+Q4)/2000</f>
        <v>1980035.5156288561</v>
      </c>
      <c r="V4" s="21"/>
      <c r="W4" s="22">
        <v>61595</v>
      </c>
      <c r="X4" s="22">
        <v>68633</v>
      </c>
      <c r="Y4" s="22">
        <v>76475</v>
      </c>
      <c r="Z4" s="22">
        <v>85213</v>
      </c>
      <c r="AA4" s="22">
        <v>94950</v>
      </c>
      <c r="AB4" s="22">
        <v>105799</v>
      </c>
      <c r="AC4" s="22">
        <v>117887</v>
      </c>
      <c r="AD4" s="22">
        <v>131357</v>
      </c>
      <c r="AE4" s="22">
        <v>146365</v>
      </c>
      <c r="AF4" s="22">
        <v>163089</v>
      </c>
      <c r="AG4" s="23">
        <v>1.2212421844644984E-2</v>
      </c>
      <c r="AH4" s="23">
        <v>1.9521570512016733E-2</v>
      </c>
      <c r="AI4" s="23">
        <v>2.8244504204679194E-2</v>
      </c>
      <c r="AJ4" s="23">
        <v>3.8228870530589272E-2</v>
      </c>
      <c r="AK4" s="23">
        <v>4.9320367399744186E-2</v>
      </c>
      <c r="AL4" s="23">
        <v>6.0204737187786357E-2</v>
      </c>
      <c r="AM4" s="23">
        <v>7.0126534583745154E-2</v>
      </c>
      <c r="AN4" s="23">
        <v>7.9121468770809833E-2</v>
      </c>
      <c r="AO4" s="23">
        <v>8.7223586883008228E-2</v>
      </c>
      <c r="AP4" s="23">
        <v>9.4465345874631207E-2</v>
      </c>
      <c r="AQ4" s="23">
        <v>0.95575594451088541</v>
      </c>
      <c r="AR4" s="24">
        <v>6898283.4660999998</v>
      </c>
      <c r="AS4" s="25">
        <f t="shared" si="8"/>
        <v>1198.4547266160848</v>
      </c>
      <c r="AT4" s="25">
        <f t="shared" si="8"/>
        <v>1178.753237597163</v>
      </c>
      <c r="AU4" s="25">
        <f t="shared" si="8"/>
        <v>1156.2605733137525</v>
      </c>
      <c r="AV4" s="25">
        <f t="shared" si="8"/>
        <v>1131.6232464035427</v>
      </c>
      <c r="AW4" s="25">
        <f t="shared" si="8"/>
        <v>1105.4472514645827</v>
      </c>
      <c r="AX4" s="25">
        <f t="shared" si="8"/>
        <v>1080.5296163593198</v>
      </c>
      <c r="AY4" s="25">
        <f t="shared" si="8"/>
        <v>1058.1526390736981</v>
      </c>
      <c r="AZ4" s="25">
        <f t="shared" si="8"/>
        <v>1037.9686275410008</v>
      </c>
      <c r="BA4" s="25">
        <f t="shared" si="8"/>
        <v>1019.6806452543434</v>
      </c>
      <c r="BB4" s="25">
        <f t="shared" si="8"/>
        <v>1003.0300713079674</v>
      </c>
      <c r="BC4" s="26">
        <f t="shared" ref="BC4:BC51" si="11">AVERAGE(AS4:BB4)</f>
        <v>1096.9900634931455</v>
      </c>
      <c r="BD4" s="26">
        <f t="shared" ref="BD4:BD51" si="12">BB4</f>
        <v>1003.0300713079674</v>
      </c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</row>
    <row r="5" spans="1:79" x14ac:dyDescent="0.25">
      <c r="A5" s="16" t="s">
        <v>44</v>
      </c>
      <c r="B5" s="17">
        <v>2268.1042771000002</v>
      </c>
      <c r="C5" s="17">
        <v>1000</v>
      </c>
      <c r="D5" s="17">
        <v>1562.9144492</v>
      </c>
      <c r="E5" s="17">
        <v>17227768.092891555</v>
      </c>
      <c r="F5" s="17">
        <v>24335930</v>
      </c>
      <c r="G5" s="17">
        <v>26782325.404100001</v>
      </c>
      <c r="H5" s="17">
        <v>1033871.4028</v>
      </c>
      <c r="I5" s="17">
        <v>19361.3842611</v>
      </c>
      <c r="J5" s="17">
        <v>11201.5</v>
      </c>
      <c r="K5" s="17">
        <v>0</v>
      </c>
      <c r="L5" s="17">
        <f t="shared" si="9"/>
        <v>41805916.323224954</v>
      </c>
      <c r="M5" s="18">
        <f t="shared" si="0"/>
        <v>2132.018020474</v>
      </c>
      <c r="N5" s="19">
        <f t="shared" si="1"/>
        <v>0</v>
      </c>
      <c r="O5" s="19">
        <f t="shared" si="2"/>
        <v>0</v>
      </c>
      <c r="P5" s="19">
        <f t="shared" si="3"/>
        <v>52152126.806900002</v>
      </c>
      <c r="Q5" s="19">
        <f t="shared" si="4"/>
        <v>17227768.092891555</v>
      </c>
      <c r="R5" s="19">
        <f t="shared" si="5"/>
        <v>19361.3842611</v>
      </c>
      <c r="S5" s="20">
        <f t="shared" si="6"/>
        <v>0.27219476733108133</v>
      </c>
      <c r="T5" s="20">
        <f t="shared" si="7"/>
        <v>0.53003373709484003</v>
      </c>
      <c r="U5" s="39">
        <f t="shared" si="10"/>
        <v>26084677.287496444</v>
      </c>
      <c r="V5" s="21">
        <v>1818486.110605574</v>
      </c>
      <c r="W5" s="22">
        <v>2150929.7962148427</v>
      </c>
      <c r="X5" s="22">
        <v>2282026.0444199638</v>
      </c>
      <c r="Y5" s="22">
        <v>2421112.4308079784</v>
      </c>
      <c r="Z5" s="22">
        <v>2568675.943443425</v>
      </c>
      <c r="AA5" s="22">
        <v>2725233.2516516135</v>
      </c>
      <c r="AB5" s="22">
        <v>2891332.5150511358</v>
      </c>
      <c r="AC5" s="22">
        <v>3067555.3028444485</v>
      </c>
      <c r="AD5" s="22">
        <v>3254518.6300866101</v>
      </c>
      <c r="AE5" s="22">
        <v>3452877.1180618308</v>
      </c>
      <c r="AF5" s="22">
        <v>3663325.286332035</v>
      </c>
      <c r="AG5" s="23">
        <v>5.2367999867446578E-2</v>
      </c>
      <c r="AH5" s="23">
        <v>6.2772281450957992E-2</v>
      </c>
      <c r="AI5" s="23">
        <v>7.2197706945918413E-2</v>
      </c>
      <c r="AJ5" s="23">
        <v>8.0688243125984341E-2</v>
      </c>
      <c r="AK5" s="23">
        <v>8.828567033371125E-2</v>
      </c>
      <c r="AL5" s="23">
        <v>9.5029689261253603E-2</v>
      </c>
      <c r="AM5" s="23">
        <v>0.10095802249991032</v>
      </c>
      <c r="AN5" s="23">
        <v>0.10610651111465083</v>
      </c>
      <c r="AO5" s="23">
        <v>0.11050920648721524</v>
      </c>
      <c r="AP5" s="23">
        <v>0.11419845765945275</v>
      </c>
      <c r="AQ5" s="23">
        <v>1.4251222105415922</v>
      </c>
      <c r="AR5" s="24">
        <v>80700600.059299991</v>
      </c>
      <c r="AS5" s="25">
        <f t="shared" si="8"/>
        <v>864.2027259961967</v>
      </c>
      <c r="AT5" s="25">
        <f t="shared" si="8"/>
        <v>850.52590145101226</v>
      </c>
      <c r="AU5" s="25">
        <f t="shared" si="8"/>
        <v>838.23044215154732</v>
      </c>
      <c r="AV5" s="25">
        <f t="shared" si="8"/>
        <v>827.16277394218116</v>
      </c>
      <c r="AW5" s="25">
        <f t="shared" si="8"/>
        <v>817.19023731827224</v>
      </c>
      <c r="AX5" s="25">
        <f t="shared" si="8"/>
        <v>808.19743818244149</v>
      </c>
      <c r="AY5" s="25">
        <f t="shared" si="8"/>
        <v>800.08331419652234</v>
      </c>
      <c r="AZ5" s="25">
        <f t="shared" si="8"/>
        <v>792.75875644022619</v>
      </c>
      <c r="BA5" s="25">
        <f t="shared" si="8"/>
        <v>786.14466579530847</v>
      </c>
      <c r="BB5" s="25">
        <f t="shared" si="8"/>
        <v>780.17035246525188</v>
      </c>
      <c r="BC5" s="26">
        <f t="shared" si="11"/>
        <v>816.46666079389593</v>
      </c>
      <c r="BD5" s="26">
        <f t="shared" si="12"/>
        <v>780.17035246525188</v>
      </c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</row>
    <row r="6" spans="1:79" x14ac:dyDescent="0.25">
      <c r="A6" s="16" t="s">
        <v>45</v>
      </c>
      <c r="B6" s="17">
        <v>2276.1671658999999</v>
      </c>
      <c r="C6" s="17">
        <v>1000</v>
      </c>
      <c r="D6" s="17">
        <v>1446.3626015</v>
      </c>
      <c r="E6" s="17">
        <v>789080955.25707102</v>
      </c>
      <c r="F6" s="17">
        <v>28378831</v>
      </c>
      <c r="G6" s="17">
        <v>15651184.9989</v>
      </c>
      <c r="H6" s="17">
        <v>860469.77339999995</v>
      </c>
      <c r="I6" s="17">
        <v>1310917.1879999998</v>
      </c>
      <c r="J6" s="17">
        <v>5588.4</v>
      </c>
      <c r="K6" s="17">
        <v>0</v>
      </c>
      <c r="L6" s="17">
        <f t="shared" si="9"/>
        <v>41139890.291474529</v>
      </c>
      <c r="M6" s="18">
        <f t="shared" si="0"/>
        <v>2139.597135946</v>
      </c>
      <c r="N6" s="19">
        <f t="shared" si="1"/>
        <v>10218692.588789813</v>
      </c>
      <c r="O6" s="19">
        <f t="shared" si="2"/>
        <v>309839.26351019286</v>
      </c>
      <c r="P6" s="19">
        <f t="shared" si="3"/>
        <v>34361953.919999994</v>
      </c>
      <c r="Q6" s="19">
        <f t="shared" si="4"/>
        <v>789080955.25707102</v>
      </c>
      <c r="R6" s="19">
        <f t="shared" si="5"/>
        <v>1310917.1879999998</v>
      </c>
      <c r="S6" s="20">
        <f t="shared" si="6"/>
        <v>0.31883604537555943</v>
      </c>
      <c r="T6" s="20">
        <f t="shared" si="7"/>
        <v>0.7</v>
      </c>
      <c r="U6" s="39">
        <f t="shared" si="10"/>
        <v>28731530.097280908</v>
      </c>
      <c r="V6" s="21">
        <v>842037.12970128574</v>
      </c>
      <c r="W6" s="22">
        <v>2288229.0213397061</v>
      </c>
      <c r="X6" s="22">
        <v>2479266.0746687674</v>
      </c>
      <c r="Y6" s="22">
        <v>2686252.2115048999</v>
      </c>
      <c r="Z6" s="22">
        <v>2910518.9707317012</v>
      </c>
      <c r="AA6" s="22">
        <v>3153509.0572316013</v>
      </c>
      <c r="AB6" s="22">
        <v>3416785.6227859175</v>
      </c>
      <c r="AC6" s="22">
        <v>3702042.3218080997</v>
      </c>
      <c r="AD6" s="22">
        <v>4011114.2065985613</v>
      </c>
      <c r="AE6" s="22">
        <v>4345989.5322101079</v>
      </c>
      <c r="AF6" s="22">
        <v>4708822.5468645049</v>
      </c>
      <c r="AG6" s="23">
        <v>1.5237756645043206E-2</v>
      </c>
      <c r="AH6" s="23">
        <v>2.3140612618675508E-2</v>
      </c>
      <c r="AI6" s="23">
        <v>3.238611909352046E-2</v>
      </c>
      <c r="AJ6" s="23">
        <v>4.2820567914841019E-2</v>
      </c>
      <c r="AK6" s="23">
        <v>5.4211349179579094E-2</v>
      </c>
      <c r="AL6" s="23">
        <v>6.4613667196547847E-2</v>
      </c>
      <c r="AM6" s="23">
        <v>7.4065695082287608E-2</v>
      </c>
      <c r="AN6" s="23">
        <v>8.2603816043337261E-2</v>
      </c>
      <c r="AO6" s="23">
        <v>9.026270259875846E-2</v>
      </c>
      <c r="AP6" s="23">
        <v>9.7075392238470892E-2</v>
      </c>
      <c r="AQ6" s="23">
        <v>1.1398795462238362</v>
      </c>
      <c r="AR6" s="24">
        <v>50378720.481699996</v>
      </c>
      <c r="AS6" s="25">
        <f t="shared" si="8"/>
        <v>1146.9826587432742</v>
      </c>
      <c r="AT6" s="25">
        <f t="shared" si="8"/>
        <v>1133.6508180789583</v>
      </c>
      <c r="AU6" s="25">
        <f t="shared" si="8"/>
        <v>1118.8015292238813</v>
      </c>
      <c r="AV6" s="25">
        <f t="shared" si="8"/>
        <v>1102.7006718635371</v>
      </c>
      <c r="AW6" s="25">
        <f t="shared" si="8"/>
        <v>1085.6825983502697</v>
      </c>
      <c r="AX6" s="25">
        <f t="shared" si="8"/>
        <v>1069.7692286876372</v>
      </c>
      <c r="AY6" s="25">
        <f t="shared" si="8"/>
        <v>1054.8167638556222</v>
      </c>
      <c r="AZ6" s="25">
        <f t="shared" si="8"/>
        <v>1040.6952724663056</v>
      </c>
      <c r="BA6" s="25">
        <f t="shared" si="8"/>
        <v>1027.2863749348103</v>
      </c>
      <c r="BB6" s="25">
        <f t="shared" si="8"/>
        <v>1014.4813383947024</v>
      </c>
      <c r="BC6" s="26">
        <f t="shared" si="11"/>
        <v>1079.4867254598998</v>
      </c>
      <c r="BD6" s="26">
        <f t="shared" si="12"/>
        <v>1014.4813383947024</v>
      </c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</row>
    <row r="7" spans="1:79" x14ac:dyDescent="0.25">
      <c r="A7" s="16" t="s">
        <v>46</v>
      </c>
      <c r="B7" s="17">
        <v>2184.3824657999999</v>
      </c>
      <c r="C7" s="17">
        <v>1000</v>
      </c>
      <c r="D7" s="17">
        <v>1405.0881457</v>
      </c>
      <c r="E7" s="17">
        <v>9203690697.6602497</v>
      </c>
      <c r="F7" s="17">
        <v>933157</v>
      </c>
      <c r="G7" s="17">
        <v>81298989.272799999</v>
      </c>
      <c r="H7" s="17">
        <v>10403921</v>
      </c>
      <c r="I7" s="17">
        <v>14405899.252831599</v>
      </c>
      <c r="J7" s="17">
        <v>20765.3</v>
      </c>
      <c r="K7" s="17">
        <v>1855.2</v>
      </c>
      <c r="L7" s="17">
        <f t="shared" si="9"/>
        <v>53579738.91249904</v>
      </c>
      <c r="M7" s="18">
        <f t="shared" si="0"/>
        <v>2053.3195178519995</v>
      </c>
      <c r="N7" s="19">
        <f t="shared" si="1"/>
        <v>0</v>
      </c>
      <c r="O7" s="19">
        <f t="shared" si="2"/>
        <v>0</v>
      </c>
      <c r="P7" s="19">
        <f t="shared" si="3"/>
        <v>92636067.272799999</v>
      </c>
      <c r="Q7" s="19">
        <f t="shared" si="4"/>
        <v>18166532937.660252</v>
      </c>
      <c r="R7" s="19">
        <f t="shared" si="5"/>
        <v>23368741.492831599</v>
      </c>
      <c r="S7" s="20">
        <f t="shared" si="6"/>
        <v>0.44571229003685803</v>
      </c>
      <c r="T7" s="20">
        <f t="shared" si="7"/>
        <v>0.49446530378017761</v>
      </c>
      <c r="U7" s="39">
        <f t="shared" si="10"/>
        <v>55401300.105230123</v>
      </c>
      <c r="V7" s="21">
        <v>1034647.9267860011</v>
      </c>
      <c r="W7" s="22">
        <v>37968065.870375805</v>
      </c>
      <c r="X7" s="22">
        <v>40282167.89079991</v>
      </c>
      <c r="Y7" s="22">
        <v>41150704.3839375</v>
      </c>
      <c r="Z7" s="22">
        <v>41150704.3839375</v>
      </c>
      <c r="AA7" s="22">
        <v>41150704.3839375</v>
      </c>
      <c r="AB7" s="22">
        <v>41150704.3839375</v>
      </c>
      <c r="AC7" s="22">
        <v>41150704.3839375</v>
      </c>
      <c r="AD7" s="22">
        <v>41150704.3839375</v>
      </c>
      <c r="AE7" s="22">
        <v>41150704.3839375</v>
      </c>
      <c r="AF7" s="22">
        <v>41150704.3839375</v>
      </c>
      <c r="AG7" s="23">
        <v>4.9456007930732467E-2</v>
      </c>
      <c r="AH7" s="23">
        <v>6.0362560982640437E-2</v>
      </c>
      <c r="AI7" s="23">
        <v>7.0297770484374467E-2</v>
      </c>
      <c r="AJ7" s="23">
        <v>7.9299469966344627E-2</v>
      </c>
      <c r="AK7" s="23">
        <v>8.7403710557806144E-2</v>
      </c>
      <c r="AL7" s="23">
        <v>9.4644840479344419E-2</v>
      </c>
      <c r="AM7" s="23">
        <v>0.10105558093639</v>
      </c>
      <c r="AN7" s="23">
        <v>0.10666709857602427</v>
      </c>
      <c r="AO7" s="23">
        <v>0.11150907466201147</v>
      </c>
      <c r="AP7" s="23">
        <v>0.11560977111600071</v>
      </c>
      <c r="AQ7" s="23">
        <v>0.71065789075174424</v>
      </c>
      <c r="AR7" s="24">
        <v>279029344.65380001</v>
      </c>
      <c r="AS7" s="25">
        <f t="shared" si="8"/>
        <v>672.28724469998429</v>
      </c>
      <c r="AT7" s="25">
        <f t="shared" si="8"/>
        <v>654.50898519327495</v>
      </c>
      <c r="AU7" s="25">
        <f t="shared" si="8"/>
        <v>643.7153247958239</v>
      </c>
      <c r="AV7" s="25">
        <f t="shared" si="8"/>
        <v>637.10850787072809</v>
      </c>
      <c r="AW7" s="25">
        <f t="shared" si="8"/>
        <v>631.27533215992219</v>
      </c>
      <c r="AX7" s="25">
        <f t="shared" si="8"/>
        <v>626.15301875363161</v>
      </c>
      <c r="AY7" s="25">
        <f t="shared" si="8"/>
        <v>621.68699564688825</v>
      </c>
      <c r="AZ7" s="25">
        <f t="shared" si="8"/>
        <v>617.82971342141855</v>
      </c>
      <c r="BA7" s="25">
        <f t="shared" si="8"/>
        <v>614.53966823727205</v>
      </c>
      <c r="BB7" s="25">
        <f t="shared" si="8"/>
        <v>611.78059169389508</v>
      </c>
      <c r="BC7" s="26">
        <f t="shared" si="11"/>
        <v>633.08853824728385</v>
      </c>
      <c r="BD7" s="26">
        <f t="shared" si="12"/>
        <v>611.78059169389508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x14ac:dyDescent="0.25">
      <c r="A8" s="16" t="s">
        <v>47</v>
      </c>
      <c r="B8" s="17">
        <v>2225.5359119</v>
      </c>
      <c r="C8" s="17">
        <v>1000</v>
      </c>
      <c r="D8" s="17">
        <v>5177.3097086999996</v>
      </c>
      <c r="E8" s="17">
        <v>45518965.42301061</v>
      </c>
      <c r="F8" s="17">
        <v>34385542</v>
      </c>
      <c r="G8" s="17">
        <v>8811705.9947999995</v>
      </c>
      <c r="H8" s="17">
        <v>618</v>
      </c>
      <c r="I8" s="17">
        <v>62201.513267400005</v>
      </c>
      <c r="J8" s="17">
        <v>3315.3</v>
      </c>
      <c r="K8" s="17">
        <v>200</v>
      </c>
      <c r="L8" s="17">
        <f t="shared" si="9"/>
        <v>42693341.554384366</v>
      </c>
      <c r="M8" s="18">
        <f t="shared" si="0"/>
        <v>2092.0037571859998</v>
      </c>
      <c r="N8" s="19">
        <f t="shared" si="1"/>
        <v>22548824.092225134</v>
      </c>
      <c r="O8" s="19">
        <f t="shared" si="2"/>
        <v>405.26257486344502</v>
      </c>
      <c r="P8" s="19">
        <f t="shared" si="3"/>
        <v>20648636.640000001</v>
      </c>
      <c r="Q8" s="19">
        <f t="shared" si="4"/>
        <v>1011758965.4230108</v>
      </c>
      <c r="R8" s="19">
        <f t="shared" si="5"/>
        <v>1028441.5132674001</v>
      </c>
      <c r="S8" s="20">
        <f t="shared" si="6"/>
        <v>0.30258321820227757</v>
      </c>
      <c r="T8" s="20">
        <f t="shared" si="7"/>
        <v>0.7</v>
      </c>
      <c r="U8" s="39">
        <f t="shared" si="10"/>
        <v>34417359.248173796</v>
      </c>
      <c r="V8" s="21"/>
      <c r="W8" s="22">
        <v>7845382.6098847017</v>
      </c>
      <c r="X8" s="22">
        <v>8323548.0189554757</v>
      </c>
      <c r="Y8" s="22">
        <v>8830856.9599355459</v>
      </c>
      <c r="Z8" s="22">
        <v>9369085.6914919708</v>
      </c>
      <c r="AA8" s="22">
        <v>9940118.7328438237</v>
      </c>
      <c r="AB8" s="22">
        <v>10545955.46209573</v>
      </c>
      <c r="AC8" s="22">
        <v>10839819.603937499</v>
      </c>
      <c r="AD8" s="22">
        <v>10839819.603937499</v>
      </c>
      <c r="AE8" s="22">
        <v>10839819.603937499</v>
      </c>
      <c r="AF8" s="22">
        <v>10839819.603937499</v>
      </c>
      <c r="AG8" s="23">
        <v>3.9228631335671553E-2</v>
      </c>
      <c r="AH8" s="23">
        <v>5.0807901683125871E-2</v>
      </c>
      <c r="AI8" s="23">
        <v>6.1362024200276755E-2</v>
      </c>
      <c r="AJ8" s="23">
        <v>7.0936075619047342E-2</v>
      </c>
      <c r="AK8" s="23">
        <v>7.9572920133531969E-2</v>
      </c>
      <c r="AL8" s="23">
        <v>8.7313315658690799E-2</v>
      </c>
      <c r="AM8" s="23">
        <v>9.419601496459197E-2</v>
      </c>
      <c r="AN8" s="23">
        <v>0.10025786193313616</v>
      </c>
      <c r="AO8" s="23">
        <v>0.10553388317229687</v>
      </c>
      <c r="AP8" s="23">
        <v>0.1100573752115831</v>
      </c>
      <c r="AQ8" s="23">
        <v>0.89077328426401414</v>
      </c>
      <c r="AR8" s="24">
        <v>57717062.804699995</v>
      </c>
      <c r="AS8" s="25">
        <f t="shared" si="8"/>
        <v>1272.6302588507049</v>
      </c>
      <c r="AT8" s="25">
        <f t="shared" si="8"/>
        <v>1247.864062778488</v>
      </c>
      <c r="AU8" s="25">
        <f t="shared" si="8"/>
        <v>1224.5564767692088</v>
      </c>
      <c r="AV8" s="25">
        <f t="shared" si="8"/>
        <v>1202.512445233471</v>
      </c>
      <c r="AW8" s="25">
        <f t="shared" si="8"/>
        <v>1181.559889590359</v>
      </c>
      <c r="AX8" s="25">
        <f t="shared" si="8"/>
        <v>1161.5461376814492</v>
      </c>
      <c r="AY8" s="25">
        <f t="shared" si="8"/>
        <v>1148.9877549563964</v>
      </c>
      <c r="AZ8" s="25">
        <f t="shared" si="8"/>
        <v>1143.0414631503072</v>
      </c>
      <c r="BA8" s="25">
        <f t="shared" si="8"/>
        <v>1137.9158887045378</v>
      </c>
      <c r="BB8" s="25">
        <f t="shared" si="8"/>
        <v>1133.5578453784733</v>
      </c>
      <c r="BC8" s="26">
        <f t="shared" si="11"/>
        <v>1185.4172223093396</v>
      </c>
      <c r="BD8" s="26">
        <f t="shared" si="12"/>
        <v>1133.5578453784733</v>
      </c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</row>
    <row r="9" spans="1:79" x14ac:dyDescent="0.25">
      <c r="A9" s="16" t="s">
        <v>48</v>
      </c>
      <c r="B9" s="17">
        <v>3146.0400358000002</v>
      </c>
      <c r="C9" s="17">
        <v>1000</v>
      </c>
      <c r="D9" s="17">
        <v>1763.5710523</v>
      </c>
      <c r="E9" s="17">
        <v>16456559.380894523</v>
      </c>
      <c r="F9" s="17">
        <v>99461</v>
      </c>
      <c r="G9" s="17">
        <v>15299704.404100001</v>
      </c>
      <c r="H9" s="17">
        <v>335267</v>
      </c>
      <c r="I9" s="17">
        <v>30041.165594800012</v>
      </c>
      <c r="J9" s="17">
        <v>2749.2</v>
      </c>
      <c r="K9" s="17">
        <v>0</v>
      </c>
      <c r="L9" s="17">
        <f t="shared" si="9"/>
        <v>8110168.2137365313</v>
      </c>
      <c r="M9" s="18">
        <f t="shared" si="0"/>
        <v>2957.2776336520001</v>
      </c>
      <c r="N9" s="19">
        <f t="shared" si="1"/>
        <v>0</v>
      </c>
      <c r="O9" s="19">
        <f t="shared" si="2"/>
        <v>0</v>
      </c>
      <c r="P9" s="19">
        <f t="shared" si="3"/>
        <v>15734432.404100001</v>
      </c>
      <c r="Q9" s="19">
        <f t="shared" si="4"/>
        <v>16456559.380894523</v>
      </c>
      <c r="R9" s="19">
        <f t="shared" si="5"/>
        <v>30041.165594800012</v>
      </c>
      <c r="S9" s="20">
        <f t="shared" si="6"/>
        <v>0.63355508040905173</v>
      </c>
      <c r="T9" s="20">
        <f t="shared" si="7"/>
        <v>0.65155700552613161</v>
      </c>
      <c r="U9" s="39">
        <f t="shared" si="10"/>
        <v>7875444.4817404468</v>
      </c>
      <c r="V9" s="21">
        <v>971137.17235159245</v>
      </c>
      <c r="W9" s="22">
        <v>1071107.7030567238</v>
      </c>
      <c r="X9" s="22">
        <v>1205972.2984790099</v>
      </c>
      <c r="Y9" s="22">
        <v>1357817.8744754349</v>
      </c>
      <c r="Z9" s="22">
        <v>1528782.5288941138</v>
      </c>
      <c r="AA9" s="22">
        <v>1721273.5703268026</v>
      </c>
      <c r="AB9" s="22">
        <v>1938001.414791669</v>
      </c>
      <c r="AC9" s="22">
        <v>2182017.7503924733</v>
      </c>
      <c r="AD9" s="22">
        <v>2456758.5073407437</v>
      </c>
      <c r="AE9" s="22">
        <v>2766092.2383905915</v>
      </c>
      <c r="AF9" s="22">
        <v>3114374.590918418</v>
      </c>
      <c r="AG9" s="23">
        <v>4.7145464355645185E-2</v>
      </c>
      <c r="AH9" s="23">
        <v>5.8637358360722307E-2</v>
      </c>
      <c r="AI9" s="23">
        <v>6.9188970462192634E-2</v>
      </c>
      <c r="AJ9" s="23">
        <v>7.8827091436025273E-2</v>
      </c>
      <c r="AK9" s="23">
        <v>8.7577290025711921E-2</v>
      </c>
      <c r="AL9" s="23">
        <v>9.5463956634188635E-2</v>
      </c>
      <c r="AM9" s="23">
        <v>0.10251034525589638</v>
      </c>
      <c r="AN9" s="23">
        <v>0.10873861371572592</v>
      </c>
      <c r="AO9" s="23">
        <v>0.11416986227898528</v>
      </c>
      <c r="AP9" s="23">
        <v>0.11882417069401892</v>
      </c>
      <c r="AQ9" s="23">
        <v>1.0615943486491424</v>
      </c>
      <c r="AR9" s="24">
        <v>31707212.583799999</v>
      </c>
      <c r="AS9" s="25">
        <f t="shared" si="8"/>
        <v>816.04186620927521</v>
      </c>
      <c r="AT9" s="25">
        <f t="shared" si="8"/>
        <v>795.46689163598808</v>
      </c>
      <c r="AU9" s="25">
        <f t="shared" si="8"/>
        <v>776.39472078497033</v>
      </c>
      <c r="AV9" s="25">
        <f t="shared" si="8"/>
        <v>758.57519660898356</v>
      </c>
      <c r="AW9" s="25">
        <f t="shared" si="8"/>
        <v>741.78673744453818</v>
      </c>
      <c r="AX9" s="25">
        <f t="shared" si="8"/>
        <v>725.83042173618674</v>
      </c>
      <c r="AY9" s="25">
        <f t="shared" si="8"/>
        <v>710.52541830062682</v>
      </c>
      <c r="AZ9" s="25">
        <f t="shared" si="8"/>
        <v>695.70549336669694</v>
      </c>
      <c r="BA9" s="25">
        <f t="shared" si="8"/>
        <v>681.21640793849815</v>
      </c>
      <c r="BB9" s="25">
        <f t="shared" si="8"/>
        <v>666.9140777394972</v>
      </c>
      <c r="BC9" s="26">
        <f t="shared" si="11"/>
        <v>736.84572317652623</v>
      </c>
      <c r="BD9" s="26">
        <f t="shared" si="12"/>
        <v>666.9140777394972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</row>
    <row r="10" spans="1:79" x14ac:dyDescent="0.25">
      <c r="A10" s="16" t="s">
        <v>49</v>
      </c>
      <c r="B10" s="17">
        <v>2136.9024003999998</v>
      </c>
      <c r="C10" s="17">
        <v>1000</v>
      </c>
      <c r="D10" s="17">
        <v>1429.8429154999999</v>
      </c>
      <c r="E10" s="17">
        <v>2008472.8334976812</v>
      </c>
      <c r="F10" s="17">
        <v>1406502</v>
      </c>
      <c r="G10" s="17">
        <v>5179270.0000999998</v>
      </c>
      <c r="H10" s="17">
        <v>1076070</v>
      </c>
      <c r="I10" s="17">
        <v>1432.3572751999891</v>
      </c>
      <c r="J10" s="17">
        <v>1193</v>
      </c>
      <c r="K10" s="17">
        <v>0</v>
      </c>
      <c r="L10" s="17">
        <f t="shared" si="9"/>
        <v>4862723.5194914909</v>
      </c>
      <c r="M10" s="18">
        <f t="shared" si="0"/>
        <v>2008.6882563759998</v>
      </c>
      <c r="N10" s="19">
        <f t="shared" si="1"/>
        <v>184878.74518356379</v>
      </c>
      <c r="O10" s="19">
        <f t="shared" si="2"/>
        <v>141444.85491643636</v>
      </c>
      <c r="P10" s="19">
        <f t="shared" si="3"/>
        <v>7335518.3999999994</v>
      </c>
      <c r="Q10" s="19">
        <f t="shared" si="4"/>
        <v>2008472.8334976812</v>
      </c>
      <c r="R10" s="19">
        <f t="shared" si="5"/>
        <v>1432.3572751999891</v>
      </c>
      <c r="S10" s="20">
        <f t="shared" si="6"/>
        <v>0.49423759881373891</v>
      </c>
      <c r="T10" s="20">
        <f t="shared" si="7"/>
        <v>0.7</v>
      </c>
      <c r="U10" s="39">
        <f t="shared" si="10"/>
        <v>3955567.2804367221</v>
      </c>
      <c r="V10" s="21"/>
      <c r="W10" s="22">
        <v>247756.63915112716</v>
      </c>
      <c r="X10" s="22">
        <v>290517.20444475126</v>
      </c>
      <c r="Y10" s="22">
        <v>340657.85832245945</v>
      </c>
      <c r="Z10" s="22">
        <v>399452.33762881707</v>
      </c>
      <c r="AA10" s="22">
        <v>468394.2147199444</v>
      </c>
      <c r="AB10" s="22">
        <v>549234.83909356908</v>
      </c>
      <c r="AC10" s="22">
        <v>644027.8274028264</v>
      </c>
      <c r="AD10" s="22">
        <v>755181.23204588471</v>
      </c>
      <c r="AE10" s="22">
        <v>885518.71358445205</v>
      </c>
      <c r="AF10" s="22">
        <v>1038351.2709709639</v>
      </c>
      <c r="AG10" s="23">
        <v>1.1441213707457557E-2</v>
      </c>
      <c r="AH10" s="23">
        <v>1.8631179655641407E-2</v>
      </c>
      <c r="AI10" s="23">
        <v>2.7271563041388301E-2</v>
      </c>
      <c r="AJ10" s="23">
        <v>3.7211911935047963E-2</v>
      </c>
      <c r="AK10" s="23">
        <v>4.829886624966611E-2</v>
      </c>
      <c r="AL10" s="23">
        <v>5.9430845708344275E-2</v>
      </c>
      <c r="AM10" s="23">
        <v>6.9611011060983968E-2</v>
      </c>
      <c r="AN10" s="23">
        <v>7.8870750079824054E-2</v>
      </c>
      <c r="AO10" s="23">
        <v>8.7240017406983658E-2</v>
      </c>
      <c r="AP10" s="23">
        <v>9.4747391771909273E-2</v>
      </c>
      <c r="AQ10" s="23">
        <v>0.45088760824127661</v>
      </c>
      <c r="AR10" s="24">
        <v>12384432.758099999</v>
      </c>
      <c r="AS10" s="25">
        <f t="shared" si="8"/>
        <v>992.00192119900123</v>
      </c>
      <c r="AT10" s="25">
        <f t="shared" si="8"/>
        <v>981.79493606070878</v>
      </c>
      <c r="AU10" s="25">
        <f t="shared" si="8"/>
        <v>969.95154281627379</v>
      </c>
      <c r="AV10" s="25">
        <f t="shared" si="8"/>
        <v>956.54649483726473</v>
      </c>
      <c r="AW10" s="25">
        <f t="shared" si="8"/>
        <v>941.64828667192967</v>
      </c>
      <c r="AX10" s="25">
        <f t="shared" si="8"/>
        <v>925.88854411554485</v>
      </c>
      <c r="AY10" s="25">
        <f t="shared" si="8"/>
        <v>909.74312393106641</v>
      </c>
      <c r="AZ10" s="25">
        <f t="shared" si="8"/>
        <v>893.01858868171871</v>
      </c>
      <c r="BA10" s="25">
        <f t="shared" si="8"/>
        <v>875.5186920997329</v>
      </c>
      <c r="BB10" s="25">
        <f t="shared" si="8"/>
        <v>857.04657559181339</v>
      </c>
      <c r="BC10" s="26">
        <f t="shared" si="11"/>
        <v>930.31587060050549</v>
      </c>
      <c r="BD10" s="26">
        <f t="shared" si="12"/>
        <v>857.04657559181339</v>
      </c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</row>
    <row r="11" spans="1:79" x14ac:dyDescent="0.25">
      <c r="A11" s="16" t="s">
        <v>50</v>
      </c>
      <c r="B11" s="17">
        <v>2250.7272351000001</v>
      </c>
      <c r="C11" s="17">
        <v>1000</v>
      </c>
      <c r="D11" s="17">
        <v>1528.8799706</v>
      </c>
      <c r="E11" s="17">
        <v>6223480133.8529482</v>
      </c>
      <c r="F11" s="17">
        <v>44537196</v>
      </c>
      <c r="G11" s="17">
        <v>133320419.2579</v>
      </c>
      <c r="H11" s="17">
        <v>10025973</v>
      </c>
      <c r="I11" s="17">
        <v>3567382.7075262</v>
      </c>
      <c r="J11" s="17">
        <v>29485.1</v>
      </c>
      <c r="K11" s="17">
        <v>1157</v>
      </c>
      <c r="L11" s="17">
        <f t="shared" si="9"/>
        <v>127556744.35470806</v>
      </c>
      <c r="M11" s="18">
        <f t="shared" si="0"/>
        <v>2115.6836009939998</v>
      </c>
      <c r="N11" s="19">
        <f t="shared" si="1"/>
        <v>4131158.1657033339</v>
      </c>
      <c r="O11" s="19">
        <f t="shared" si="2"/>
        <v>929984.01219670847</v>
      </c>
      <c r="P11" s="19">
        <f t="shared" si="3"/>
        <v>182822446.07999995</v>
      </c>
      <c r="Q11" s="19">
        <f t="shared" si="4"/>
        <v>11813178533.852949</v>
      </c>
      <c r="R11" s="19">
        <f t="shared" si="5"/>
        <v>9157081.1075261999</v>
      </c>
      <c r="S11" s="20">
        <f t="shared" si="6"/>
        <v>0.51475638061732198</v>
      </c>
      <c r="T11" s="20">
        <f t="shared" si="7"/>
        <v>0.7</v>
      </c>
      <c r="U11" s="39">
        <f t="shared" si="10"/>
        <v>102398841.06368482</v>
      </c>
      <c r="V11" s="21">
        <v>1623103.9351455392</v>
      </c>
      <c r="W11" s="22">
        <v>7489632.440006014</v>
      </c>
      <c r="X11" s="22">
        <v>8495712.9508785289</v>
      </c>
      <c r="Y11" s="22">
        <v>9636940.0129957795</v>
      </c>
      <c r="Z11" s="22">
        <v>10931467.829839459</v>
      </c>
      <c r="AA11" s="22">
        <v>12399889.254646057</v>
      </c>
      <c r="AB11" s="22">
        <v>14065563.373637524</v>
      </c>
      <c r="AC11" s="22">
        <v>15954987.093427919</v>
      </c>
      <c r="AD11" s="22">
        <v>18098216.643676378</v>
      </c>
      <c r="AE11" s="22">
        <v>20529345.700089294</v>
      </c>
      <c r="AF11" s="22">
        <v>22109613.598999999</v>
      </c>
      <c r="AG11" s="23">
        <v>2.0262587995266979E-2</v>
      </c>
      <c r="AH11" s="23">
        <v>2.9107084939073068E-2</v>
      </c>
      <c r="AI11" s="23">
        <v>3.9157620306143726E-2</v>
      </c>
      <c r="AJ11" s="23">
        <v>5.0258811566598685E-2</v>
      </c>
      <c r="AK11" s="23">
        <v>6.0819065123396063E-2</v>
      </c>
      <c r="AL11" s="23">
        <v>7.0401049920233952E-2</v>
      </c>
      <c r="AM11" s="23">
        <v>7.904704931545796E-2</v>
      </c>
      <c r="AN11" s="23">
        <v>8.6797278947351966E-2</v>
      </c>
      <c r="AO11" s="23">
        <v>9.368998529239235E-2</v>
      </c>
      <c r="AP11" s="23">
        <v>9.976153950164994E-2</v>
      </c>
      <c r="AQ11" s="23">
        <v>0.90200148188543927</v>
      </c>
      <c r="AR11" s="24">
        <v>237246975.40829998</v>
      </c>
      <c r="AS11" s="25">
        <f t="shared" si="8"/>
        <v>972.95894550421178</v>
      </c>
      <c r="AT11" s="25">
        <f t="shared" si="8"/>
        <v>959.74176738571782</v>
      </c>
      <c r="AU11" s="25">
        <f t="shared" si="8"/>
        <v>945.16046189888948</v>
      </c>
      <c r="AV11" s="25">
        <f t="shared" si="8"/>
        <v>929.4178984956086</v>
      </c>
      <c r="AW11" s="25">
        <f t="shared" si="8"/>
        <v>913.95398313122246</v>
      </c>
      <c r="AX11" s="25">
        <f t="shared" si="8"/>
        <v>899.04396115477084</v>
      </c>
      <c r="AY11" s="25">
        <f t="shared" si="8"/>
        <v>884.52300756542263</v>
      </c>
      <c r="AZ11" s="25">
        <f t="shared" si="8"/>
        <v>870.23392350047254</v>
      </c>
      <c r="BA11" s="25">
        <f t="shared" si="8"/>
        <v>856.02548333562777</v>
      </c>
      <c r="BB11" s="25">
        <f t="shared" si="8"/>
        <v>845.84475365459002</v>
      </c>
      <c r="BC11" s="26">
        <f t="shared" si="11"/>
        <v>907.69041856265335</v>
      </c>
      <c r="BD11" s="26">
        <f t="shared" si="12"/>
        <v>845.84475365459002</v>
      </c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</row>
    <row r="12" spans="1:79" x14ac:dyDescent="0.25">
      <c r="A12" s="16" t="s">
        <v>51</v>
      </c>
      <c r="B12" s="17">
        <v>2294.5501021999999</v>
      </c>
      <c r="C12" s="17">
        <v>1000</v>
      </c>
      <c r="D12" s="17">
        <v>0</v>
      </c>
      <c r="E12" s="17">
        <v>68345446.737178013</v>
      </c>
      <c r="F12" s="17">
        <v>40972090</v>
      </c>
      <c r="G12" s="17">
        <v>37591123.001900002</v>
      </c>
      <c r="H12" s="17">
        <v>0</v>
      </c>
      <c r="I12" s="17">
        <v>83815.36127129996</v>
      </c>
      <c r="J12" s="17">
        <v>8354.9</v>
      </c>
      <c r="K12" s="17">
        <v>0</v>
      </c>
      <c r="L12" s="17">
        <f t="shared" si="9"/>
        <v>65835990.872742385</v>
      </c>
      <c r="M12" s="18">
        <f t="shared" si="0"/>
        <v>2156.8770960679999</v>
      </c>
      <c r="N12" s="19">
        <f t="shared" si="1"/>
        <v>27190603.881900012</v>
      </c>
      <c r="O12" s="19">
        <f t="shared" si="2"/>
        <v>0</v>
      </c>
      <c r="P12" s="19">
        <f t="shared" si="3"/>
        <v>51372609.11999999</v>
      </c>
      <c r="Q12" s="19">
        <f t="shared" si="4"/>
        <v>68345446.737178013</v>
      </c>
      <c r="R12" s="19">
        <f t="shared" si="5"/>
        <v>83815.36127129996</v>
      </c>
      <c r="S12" s="20">
        <f t="shared" si="6"/>
        <v>0.51221432105704978</v>
      </c>
      <c r="T12" s="20">
        <f t="shared" si="7"/>
        <v>0.7</v>
      </c>
      <c r="U12" s="39">
        <f t="shared" si="10"/>
        <v>55043872.653932482</v>
      </c>
      <c r="V12" s="21">
        <v>19220561.263695512</v>
      </c>
      <c r="W12" s="22">
        <v>5427968.0941611556</v>
      </c>
      <c r="X12" s="22">
        <v>6157105.7330128942</v>
      </c>
      <c r="Y12" s="22">
        <v>6984188.254216129</v>
      </c>
      <c r="Z12" s="22">
        <v>7922372.5700843642</v>
      </c>
      <c r="AA12" s="22">
        <v>8986582.9577741623</v>
      </c>
      <c r="AB12" s="22">
        <v>10193748.468976259</v>
      </c>
      <c r="AC12" s="22">
        <v>11563072.230792977</v>
      </c>
      <c r="AD12" s="22">
        <v>12230636.385</v>
      </c>
      <c r="AE12" s="22">
        <v>12230636.385</v>
      </c>
      <c r="AF12" s="22">
        <v>12230636.385</v>
      </c>
      <c r="AG12" s="23">
        <v>1.7614935366131651E-2</v>
      </c>
      <c r="AH12" s="23">
        <v>2.5964685402505468E-2</v>
      </c>
      <c r="AI12" s="23">
        <v>3.5592358095439938E-2</v>
      </c>
      <c r="AJ12" s="23">
        <v>4.6343175171739269E-2</v>
      </c>
      <c r="AK12" s="23">
        <v>5.7340124702598923E-2</v>
      </c>
      <c r="AL12" s="23">
        <v>6.7351792572890243E-2</v>
      </c>
      <c r="AM12" s="23">
        <v>7.6418531615615654E-2</v>
      </c>
      <c r="AN12" s="23">
        <v>8.4578764026585318E-2</v>
      </c>
      <c r="AO12" s="23">
        <v>9.1869070206791983E-2</v>
      </c>
      <c r="AP12" s="23">
        <v>9.8324273478208546E-2</v>
      </c>
      <c r="AQ12" s="23">
        <v>0.87749338804973098</v>
      </c>
      <c r="AR12" s="24">
        <v>140815385.2872</v>
      </c>
      <c r="AS12" s="25">
        <f t="shared" si="8"/>
        <v>1043.7613733583144</v>
      </c>
      <c r="AT12" s="25">
        <f t="shared" si="8"/>
        <v>1026.6217908005967</v>
      </c>
      <c r="AU12" s="25">
        <f t="shared" si="8"/>
        <v>1007.670618524967</v>
      </c>
      <c r="AV12" s="25">
        <f t="shared" si="8"/>
        <v>987.1893982348397</v>
      </c>
      <c r="AW12" s="25">
        <f t="shared" si="8"/>
        <v>966.19575173822682</v>
      </c>
      <c r="AX12" s="25">
        <f t="shared" si="8"/>
        <v>945.9040084703056</v>
      </c>
      <c r="AY12" s="25">
        <f t="shared" si="8"/>
        <v>926.09323847748715</v>
      </c>
      <c r="AZ12" s="25">
        <f t="shared" si="8"/>
        <v>913.21864976512586</v>
      </c>
      <c r="BA12" s="25">
        <f t="shared" si="8"/>
        <v>906.44508910842899</v>
      </c>
      <c r="BB12" s="25">
        <f t="shared" si="8"/>
        <v>900.53076716132944</v>
      </c>
      <c r="BC12" s="26">
        <f t="shared" si="11"/>
        <v>962.3630685639622</v>
      </c>
      <c r="BD12" s="26">
        <f t="shared" si="12"/>
        <v>900.53076716132944</v>
      </c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1:79" x14ac:dyDescent="0.25">
      <c r="A13" s="16" t="s">
        <v>52</v>
      </c>
      <c r="B13" s="17">
        <v>2077.0173885999998</v>
      </c>
      <c r="C13" s="17">
        <v>1000</v>
      </c>
      <c r="D13" s="17">
        <v>1694.9226693999999</v>
      </c>
      <c r="E13" s="17">
        <v>366833182.50428218</v>
      </c>
      <c r="F13" s="17">
        <v>1502308</v>
      </c>
      <c r="G13" s="17">
        <v>0</v>
      </c>
      <c r="H13" s="17">
        <v>4093831</v>
      </c>
      <c r="I13" s="17">
        <v>250089.58781180004</v>
      </c>
      <c r="J13" s="17">
        <v>0</v>
      </c>
      <c r="K13" s="17">
        <v>0</v>
      </c>
      <c r="L13" s="17">
        <f t="shared" si="9"/>
        <v>5212939.99406482</v>
      </c>
      <c r="M13" s="18">
        <f t="shared" si="0"/>
        <v>1952.3963452839996</v>
      </c>
      <c r="N13" s="19">
        <f t="shared" si="1"/>
        <v>1502308</v>
      </c>
      <c r="O13" s="19">
        <f t="shared" si="2"/>
        <v>4093831</v>
      </c>
      <c r="P13" s="19">
        <f t="shared" si="3"/>
        <v>0</v>
      </c>
      <c r="Q13" s="19">
        <f t="shared" si="4"/>
        <v>366833182.50428218</v>
      </c>
      <c r="R13" s="19">
        <f t="shared" si="5"/>
        <v>250089.58781180004</v>
      </c>
      <c r="S13" s="20"/>
      <c r="T13" s="20"/>
      <c r="U13" s="39">
        <f t="shared" si="10"/>
        <v>5119330.3988938341</v>
      </c>
      <c r="V13" s="21"/>
      <c r="W13" s="22">
        <v>1046926.8679999999</v>
      </c>
      <c r="X13" s="22">
        <v>1046926.8679999999</v>
      </c>
      <c r="Y13" s="22">
        <v>1046926.8679999999</v>
      </c>
      <c r="Z13" s="22">
        <v>1046926.8679999999</v>
      </c>
      <c r="AA13" s="22">
        <v>1046926.8679999999</v>
      </c>
      <c r="AB13" s="22">
        <v>1046926.8679999999</v>
      </c>
      <c r="AC13" s="22">
        <v>1046926.8679999999</v>
      </c>
      <c r="AD13" s="22">
        <v>1046926.8679999999</v>
      </c>
      <c r="AE13" s="22">
        <v>1046926.8679999999</v>
      </c>
      <c r="AF13" s="22">
        <v>1046926.8679999999</v>
      </c>
      <c r="AG13" s="23">
        <v>1.2935951595377262E-2</v>
      </c>
      <c r="AH13" s="23">
        <v>2.0390597459158413E-2</v>
      </c>
      <c r="AI13" s="23">
        <v>2.9243784150046345E-2</v>
      </c>
      <c r="AJ13" s="23">
        <v>3.9342908474585984E-2</v>
      </c>
      <c r="AK13" s="23">
        <v>5.0533577190452539E-2</v>
      </c>
      <c r="AL13" s="23">
        <v>6.1312614687611545E-2</v>
      </c>
      <c r="AM13" s="23">
        <v>7.1133000748976744E-2</v>
      </c>
      <c r="AN13" s="23">
        <v>8.0030262278284595E-2</v>
      </c>
      <c r="AO13" s="23">
        <v>8.8038272014961574E-2</v>
      </c>
      <c r="AP13" s="23">
        <v>9.5189320054825319E-2</v>
      </c>
      <c r="AQ13" s="23">
        <v>0.96236732407479131</v>
      </c>
      <c r="AR13" s="24">
        <v>10363057.6907</v>
      </c>
      <c r="AS13" s="25">
        <f t="shared" si="8"/>
        <v>1458.0486917008009</v>
      </c>
      <c r="AT13" s="25">
        <f t="shared" si="8"/>
        <v>1442.773633599732</v>
      </c>
      <c r="AU13" s="25">
        <f t="shared" si="8"/>
        <v>1425.0435176504507</v>
      </c>
      <c r="AV13" s="25">
        <f t="shared" si="8"/>
        <v>1405.3429028456842</v>
      </c>
      <c r="AW13" s="25">
        <f t="shared" si="8"/>
        <v>1384.139583130479</v>
      </c>
      <c r="AX13" s="25">
        <f t="shared" si="8"/>
        <v>1364.3124760900853</v>
      </c>
      <c r="AY13" s="25">
        <f t="shared" si="8"/>
        <v>1346.7368507968874</v>
      </c>
      <c r="AZ13" s="25">
        <f t="shared" si="8"/>
        <v>1331.199821648358</v>
      </c>
      <c r="BA13" s="25">
        <f t="shared" si="8"/>
        <v>1317.5190567969541</v>
      </c>
      <c r="BB13" s="25">
        <f t="shared" si="8"/>
        <v>1305.5378190093093</v>
      </c>
      <c r="BC13" s="26">
        <f t="shared" si="11"/>
        <v>1378.0654353268742</v>
      </c>
      <c r="BD13" s="26">
        <f t="shared" si="12"/>
        <v>1305.5378190093093</v>
      </c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</row>
    <row r="14" spans="1:79" x14ac:dyDescent="0.25">
      <c r="A14" s="30" t="s">
        <v>53</v>
      </c>
      <c r="B14" s="17">
        <v>0</v>
      </c>
      <c r="C14" s="17">
        <v>1000</v>
      </c>
      <c r="D14" s="17">
        <v>0</v>
      </c>
      <c r="E14" s="17">
        <v>0</v>
      </c>
      <c r="F14" s="17">
        <v>0</v>
      </c>
      <c r="G14" s="17">
        <v>1639922</v>
      </c>
      <c r="H14" s="17">
        <v>0</v>
      </c>
      <c r="I14" s="17">
        <v>0</v>
      </c>
      <c r="J14" s="17">
        <v>620</v>
      </c>
      <c r="K14" s="17">
        <v>0</v>
      </c>
      <c r="L14" s="17">
        <f t="shared" si="9"/>
        <v>819961</v>
      </c>
      <c r="M14" s="18"/>
      <c r="N14" s="19"/>
      <c r="O14" s="19"/>
      <c r="P14" s="19">
        <f t="shared" si="3"/>
        <v>1639922</v>
      </c>
      <c r="Q14" s="19">
        <f t="shared" si="4"/>
        <v>0</v>
      </c>
      <c r="R14" s="19">
        <f t="shared" si="5"/>
        <v>0</v>
      </c>
      <c r="S14" s="20">
        <f>G14/(8784*J14)</f>
        <v>0.30111970444796993</v>
      </c>
      <c r="T14" s="20">
        <f>(P14-(0.15*8784*K14))/(8784*J14)</f>
        <v>0.30111970444796993</v>
      </c>
      <c r="U14" s="39">
        <f t="shared" si="10"/>
        <v>819961</v>
      </c>
      <c r="V14" s="21"/>
      <c r="W14" s="22">
        <v>3185880.3281693324</v>
      </c>
      <c r="X14" s="22">
        <v>3196687.1701874998</v>
      </c>
      <c r="Y14" s="22">
        <v>3196687.1701874998</v>
      </c>
      <c r="Z14" s="22">
        <v>3196687.1701874998</v>
      </c>
      <c r="AA14" s="22">
        <v>3196687.1701874998</v>
      </c>
      <c r="AB14" s="22">
        <v>3196687.1701874998</v>
      </c>
      <c r="AC14" s="22">
        <v>3196687.1701874998</v>
      </c>
      <c r="AD14" s="22">
        <v>3196687.1701874998</v>
      </c>
      <c r="AE14" s="22">
        <v>3196687.1701874998</v>
      </c>
      <c r="AF14" s="22">
        <v>3196687.1701874998</v>
      </c>
      <c r="AG14" s="23">
        <v>3.8043220220796779E-2</v>
      </c>
      <c r="AH14" s="23">
        <v>4.9842207824726745E-2</v>
      </c>
      <c r="AI14" s="23">
        <v>6.0627723450186154E-2</v>
      </c>
      <c r="AJ14" s="23">
        <v>7.0440724340313246E-2</v>
      </c>
      <c r="AK14" s="23">
        <v>7.9320223868099643E-2</v>
      </c>
      <c r="AL14" s="23">
        <v>8.7303379951876967E-2</v>
      </c>
      <c r="AM14" s="23">
        <v>9.4425579405740506E-2</v>
      </c>
      <c r="AN14" s="23">
        <v>0.10072051841129301</v>
      </c>
      <c r="AO14" s="23">
        <v>0.10622027928854094</v>
      </c>
      <c r="AP14" s="23">
        <v>0.11095540373561535</v>
      </c>
      <c r="AQ14" s="23">
        <v>0.46825537415146617</v>
      </c>
      <c r="AR14" s="24">
        <v>25492619.6109</v>
      </c>
      <c r="AS14" s="25">
        <f t="shared" si="8"/>
        <v>310.59561836624295</v>
      </c>
      <c r="AT14" s="25">
        <f t="shared" si="8"/>
        <v>301.92365429989502</v>
      </c>
      <c r="AU14" s="25">
        <f t="shared" si="8"/>
        <v>294.93272265602161</v>
      </c>
      <c r="AV14" s="25">
        <f t="shared" si="8"/>
        <v>288.84762375221999</v>
      </c>
      <c r="AW14" s="25">
        <f t="shared" si="8"/>
        <v>283.55383200649601</v>
      </c>
      <c r="AX14" s="25">
        <f t="shared" si="8"/>
        <v>278.95738717392476</v>
      </c>
      <c r="AY14" s="25">
        <f t="shared" si="8"/>
        <v>274.98063837802073</v>
      </c>
      <c r="AZ14" s="25">
        <f t="shared" si="8"/>
        <v>271.55901728366979</v>
      </c>
      <c r="BA14" s="25">
        <f t="shared" si="8"/>
        <v>268.63856284579828</v>
      </c>
      <c r="BB14" s="25">
        <f t="shared" si="8"/>
        <v>266.17400263686335</v>
      </c>
      <c r="BC14" s="26">
        <f t="shared" si="11"/>
        <v>284.0163059399153</v>
      </c>
      <c r="BD14" s="26">
        <f t="shared" si="12"/>
        <v>266.17400263686335</v>
      </c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</row>
    <row r="15" spans="1:79" x14ac:dyDescent="0.25">
      <c r="A15" s="16" t="s">
        <v>54</v>
      </c>
      <c r="B15" s="17">
        <v>2334.1314781999999</v>
      </c>
      <c r="C15" s="17">
        <v>1000</v>
      </c>
      <c r="D15" s="17">
        <v>0</v>
      </c>
      <c r="E15" s="17">
        <v>502713810.86605561</v>
      </c>
      <c r="F15" s="17">
        <v>79166165</v>
      </c>
      <c r="G15" s="17">
        <v>7870423.0049999999</v>
      </c>
      <c r="H15" s="17">
        <v>0</v>
      </c>
      <c r="I15" s="17">
        <v>727383.22051619994</v>
      </c>
      <c r="J15" s="17">
        <v>3395.6</v>
      </c>
      <c r="K15" s="17">
        <v>0</v>
      </c>
      <c r="L15" s="17">
        <f t="shared" si="9"/>
        <v>96578687.275370568</v>
      </c>
      <c r="M15" s="18">
        <f t="shared" ref="M15:M40" si="13">B15*0.94</f>
        <v>2194.0835895079999</v>
      </c>
      <c r="N15" s="19">
        <f t="shared" ref="N15:N40" si="14">MAX(F15-((P15-G15)*(F15/(F15+H15))), 0)</f>
        <v>66157722.725000001</v>
      </c>
      <c r="O15" s="19">
        <f t="shared" ref="O15:O40" si="15">MAX(H15-((P15-G15)*(H15/(H15+F15))),0)</f>
        <v>0</v>
      </c>
      <c r="P15" s="19">
        <f t="shared" si="3"/>
        <v>20878865.279999997</v>
      </c>
      <c r="Q15" s="19">
        <f t="shared" si="4"/>
        <v>502713810.86605561</v>
      </c>
      <c r="R15" s="19">
        <f t="shared" si="5"/>
        <v>727383.22051619994</v>
      </c>
      <c r="S15" s="20">
        <f>G15/(8784*J15)</f>
        <v>0.26386951731411334</v>
      </c>
      <c r="T15" s="20">
        <f>(P15-(0.15*8784*K15))/(8784*J15)</f>
        <v>0.7</v>
      </c>
      <c r="U15" s="39">
        <f t="shared" si="10"/>
        <v>83268576.42050451</v>
      </c>
      <c r="V15" s="21">
        <v>5305342.0031535765</v>
      </c>
      <c r="W15" s="22">
        <v>10562948.774062034</v>
      </c>
      <c r="X15" s="22">
        <v>11194781.062601805</v>
      </c>
      <c r="Y15" s="22">
        <v>11864406.968187384</v>
      </c>
      <c r="Z15" s="22">
        <v>12574087.150040077</v>
      </c>
      <c r="AA15" s="22">
        <v>13326217.490747312</v>
      </c>
      <c r="AB15" s="22">
        <v>14123337.184769994</v>
      </c>
      <c r="AC15" s="22">
        <v>14968137.310771216</v>
      </c>
      <c r="AD15" s="22">
        <v>15863469.916706521</v>
      </c>
      <c r="AE15" s="22">
        <v>16812357.648347016</v>
      </c>
      <c r="AF15" s="22">
        <v>17818003.953741267</v>
      </c>
      <c r="AG15" s="23">
        <v>4.361158168069415E-2</v>
      </c>
      <c r="AH15" s="23">
        <v>5.5268462953305439E-2</v>
      </c>
      <c r="AI15" s="23">
        <v>6.5964962928968585E-2</v>
      </c>
      <c r="AJ15" s="23">
        <v>7.5731445301236738E-2</v>
      </c>
      <c r="AK15" s="23">
        <v>8.4596895879422415E-2</v>
      </c>
      <c r="AL15" s="23">
        <v>9.2588975782934665E-2</v>
      </c>
      <c r="AM15" s="23">
        <v>9.9734072436781632E-2</v>
      </c>
      <c r="AN15" s="23">
        <v>0.10605734845647309</v>
      </c>
      <c r="AO15" s="23">
        <v>0.11158278850697179</v>
      </c>
      <c r="AP15" s="23">
        <v>0.11633324421690042</v>
      </c>
      <c r="AQ15" s="23">
        <v>1.2699014351631996</v>
      </c>
      <c r="AR15" s="24">
        <v>154319858.30039999</v>
      </c>
      <c r="AS15" s="25">
        <f t="shared" si="8"/>
        <v>1509.0027058411324</v>
      </c>
      <c r="AT15" s="25">
        <f t="shared" si="8"/>
        <v>1476.4833107280867</v>
      </c>
      <c r="AU15" s="25">
        <f t="shared" si="8"/>
        <v>1446.7222601592327</v>
      </c>
      <c r="AV15" s="25">
        <f t="shared" si="8"/>
        <v>1419.387836676183</v>
      </c>
      <c r="AW15" s="25">
        <f t="shared" si="8"/>
        <v>1394.1937164190213</v>
      </c>
      <c r="AX15" s="25">
        <f t="shared" si="8"/>
        <v>1370.8908937163872</v>
      </c>
      <c r="AY15" s="25">
        <f t="shared" si="8"/>
        <v>1349.2612308942357</v>
      </c>
      <c r="AZ15" s="25">
        <f t="shared" si="8"/>
        <v>1329.1122643008819</v>
      </c>
      <c r="BA15" s="25">
        <f t="shared" si="8"/>
        <v>1310.2729908985725</v>
      </c>
      <c r="BB15" s="25">
        <f t="shared" si="8"/>
        <v>1292.5904274889449</v>
      </c>
      <c r="BC15" s="26">
        <f t="shared" si="11"/>
        <v>1389.7917637122678</v>
      </c>
      <c r="BD15" s="26">
        <f t="shared" si="12"/>
        <v>1292.5904274889449</v>
      </c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1:79" x14ac:dyDescent="0.25">
      <c r="A16" s="16" t="s">
        <v>55</v>
      </c>
      <c r="B16" s="17">
        <v>2158.1427699999999</v>
      </c>
      <c r="C16" s="17">
        <v>1000</v>
      </c>
      <c r="D16" s="17">
        <v>0</v>
      </c>
      <c r="E16" s="17">
        <v>2498940947.3439569</v>
      </c>
      <c r="F16" s="17">
        <v>87213268</v>
      </c>
      <c r="G16" s="17">
        <v>12839308.9999</v>
      </c>
      <c r="H16" s="17">
        <v>0</v>
      </c>
      <c r="I16" s="17">
        <v>1631176.6947404</v>
      </c>
      <c r="J16" s="17">
        <v>2767.7</v>
      </c>
      <c r="K16" s="17">
        <v>0</v>
      </c>
      <c r="L16" s="17">
        <f t="shared" si="9"/>
        <v>101778466.86475815</v>
      </c>
      <c r="M16" s="18">
        <f t="shared" si="13"/>
        <v>2028.6542037999998</v>
      </c>
      <c r="N16" s="19">
        <f t="shared" si="14"/>
        <v>83034543.239900008</v>
      </c>
      <c r="O16" s="19">
        <f t="shared" si="15"/>
        <v>0</v>
      </c>
      <c r="P16" s="19">
        <f t="shared" si="3"/>
        <v>17018033.759999998</v>
      </c>
      <c r="Q16" s="19">
        <f t="shared" si="4"/>
        <v>2498940947.3439569</v>
      </c>
      <c r="R16" s="19">
        <f t="shared" si="5"/>
        <v>1631176.6947404</v>
      </c>
      <c r="S16" s="20">
        <f>G16/(8784*J16)</f>
        <v>0.5281171977137975</v>
      </c>
      <c r="T16" s="20">
        <f>(P16-(0.15*8784*K16))/(8784*J16)</f>
        <v>0.7</v>
      </c>
      <c r="U16" s="39">
        <f t="shared" si="10"/>
        <v>93982674.955789983</v>
      </c>
      <c r="V16" s="21"/>
      <c r="W16" s="22">
        <v>4474097.5541361207</v>
      </c>
      <c r="X16" s="22">
        <v>4741719.7264334615</v>
      </c>
      <c r="Y16" s="22">
        <v>5025349.9598511811</v>
      </c>
      <c r="Z16" s="22">
        <v>5325945.7909739129</v>
      </c>
      <c r="AA16" s="22">
        <v>5644522.03229897</v>
      </c>
      <c r="AB16" s="22">
        <v>5982154.1982466178</v>
      </c>
      <c r="AC16" s="22">
        <v>6339982.1361002298</v>
      </c>
      <c r="AD16" s="22">
        <v>6719213.8741344018</v>
      </c>
      <c r="AE16" s="22">
        <v>7121129.6999223102</v>
      </c>
      <c r="AF16" s="22">
        <v>7547086.4825906968</v>
      </c>
      <c r="AG16" s="23">
        <v>3.1956727591867851E-2</v>
      </c>
      <c r="AH16" s="23">
        <v>4.3265104376892377E-2</v>
      </c>
      <c r="AI16" s="23">
        <v>5.4906687375825887E-2</v>
      </c>
      <c r="AJ16" s="23">
        <v>6.5587996988725653E-2</v>
      </c>
      <c r="AK16" s="23">
        <v>7.533938362006927E-2</v>
      </c>
      <c r="AL16" s="23">
        <v>8.4189820172546906E-2</v>
      </c>
      <c r="AM16" s="23">
        <v>9.216695522320105E-2</v>
      </c>
      <c r="AN16" s="23">
        <v>9.9297164001421079E-2</v>
      </c>
      <c r="AO16" s="23">
        <v>0.10560559725699863</v>
      </c>
      <c r="AP16" s="23">
        <v>0.11111622810286446</v>
      </c>
      <c r="AQ16" s="23">
        <v>1.0283960752376078</v>
      </c>
      <c r="AR16" s="24">
        <v>113071949.2175</v>
      </c>
      <c r="AS16" s="25">
        <f t="shared" si="8"/>
        <v>1712.3366231257025</v>
      </c>
      <c r="AT16" s="25">
        <f t="shared" si="8"/>
        <v>1688.551010620844</v>
      </c>
      <c r="AU16" s="25">
        <f t="shared" si="8"/>
        <v>1664.6253553527231</v>
      </c>
      <c r="AV16" s="25">
        <f t="shared" si="8"/>
        <v>1642.6824004569771</v>
      </c>
      <c r="AW16" s="25">
        <f t="shared" si="8"/>
        <v>1622.5303560955865</v>
      </c>
      <c r="AX16" s="25">
        <f t="shared" si="8"/>
        <v>1603.9995247635154</v>
      </c>
      <c r="AY16" s="25">
        <f t="shared" si="8"/>
        <v>1586.9389166130579</v>
      </c>
      <c r="AZ16" s="25">
        <f t="shared" si="8"/>
        <v>1571.2134371769025</v>
      </c>
      <c r="BA16" s="25">
        <f t="shared" si="8"/>
        <v>1556.7015354033024</v>
      </c>
      <c r="BB16" s="25">
        <f t="shared" si="8"/>
        <v>1543.2932242687334</v>
      </c>
      <c r="BC16" s="26">
        <f t="shared" si="11"/>
        <v>1619.2872383877345</v>
      </c>
      <c r="BD16" s="26">
        <f t="shared" si="12"/>
        <v>1543.2932242687334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79" x14ac:dyDescent="0.25">
      <c r="A17" s="16" t="s">
        <v>56</v>
      </c>
      <c r="B17" s="17">
        <v>2251.3328427000001</v>
      </c>
      <c r="C17" s="17">
        <v>1000</v>
      </c>
      <c r="D17" s="17">
        <v>2421.6860683</v>
      </c>
      <c r="E17" s="17">
        <v>0</v>
      </c>
      <c r="F17" s="17">
        <v>33055156</v>
      </c>
      <c r="G17" s="17">
        <v>1437496.0001000001</v>
      </c>
      <c r="H17" s="17">
        <v>305111</v>
      </c>
      <c r="I17" s="17">
        <v>0</v>
      </c>
      <c r="J17" s="17">
        <v>1263.9000000000001</v>
      </c>
      <c r="K17" s="17">
        <v>0</v>
      </c>
      <c r="L17" s="17">
        <f t="shared" si="9"/>
        <v>38297268.690728523</v>
      </c>
      <c r="M17" s="18">
        <f t="shared" si="13"/>
        <v>2116.2528721379999</v>
      </c>
      <c r="N17" s="19">
        <f t="shared" si="14"/>
        <v>26779113.810829978</v>
      </c>
      <c r="O17" s="19">
        <f t="shared" si="15"/>
        <v>247180.86927002086</v>
      </c>
      <c r="P17" s="19">
        <f t="shared" si="3"/>
        <v>7771468.3200000003</v>
      </c>
      <c r="Q17" s="19">
        <f t="shared" si="4"/>
        <v>0</v>
      </c>
      <c r="R17" s="19">
        <f t="shared" si="5"/>
        <v>0</v>
      </c>
      <c r="S17" s="20">
        <f>G17/(8784*J17)</f>
        <v>0.129479675993841</v>
      </c>
      <c r="T17" s="20">
        <f>(P17-(0.15*8784*K17))/(8784*J17)</f>
        <v>0.7</v>
      </c>
      <c r="U17" s="39">
        <f t="shared" si="10"/>
        <v>32520719.651470408</v>
      </c>
      <c r="V17" s="21">
        <v>277784.49248620583</v>
      </c>
      <c r="W17" s="22">
        <v>8565920.5484688003</v>
      </c>
      <c r="X17" s="22">
        <v>8565920.5484688003</v>
      </c>
      <c r="Y17" s="22">
        <v>8565920.5484688003</v>
      </c>
      <c r="Z17" s="22">
        <v>8565920.5484688003</v>
      </c>
      <c r="AA17" s="22">
        <v>8565920.5484688003</v>
      </c>
      <c r="AB17" s="22">
        <v>8565920.5484688003</v>
      </c>
      <c r="AC17" s="22">
        <v>8565920.5484688003</v>
      </c>
      <c r="AD17" s="22">
        <v>8565920.5484688003</v>
      </c>
      <c r="AE17" s="22">
        <v>8565920.5484688003</v>
      </c>
      <c r="AF17" s="22">
        <v>8565920.5484688003</v>
      </c>
      <c r="AG17" s="23">
        <v>4.6458138612440365E-2</v>
      </c>
      <c r="AH17" s="23">
        <v>5.7815701996899123E-2</v>
      </c>
      <c r="AI17" s="23">
        <v>6.821197409508474E-2</v>
      </c>
      <c r="AJ17" s="23">
        <v>7.7679294154383863E-2</v>
      </c>
      <c r="AK17" s="23">
        <v>8.6248524613371208E-2</v>
      </c>
      <c r="AL17" s="23">
        <v>9.3949110781313627E-2</v>
      </c>
      <c r="AM17" s="23">
        <v>0.10080913799186138</v>
      </c>
      <c r="AN17" s="23">
        <v>0.10685538633593043</v>
      </c>
      <c r="AO17" s="23">
        <v>0.11211338307438524</v>
      </c>
      <c r="AP17" s="23">
        <v>0.11660745282691856</v>
      </c>
      <c r="AQ17" s="23">
        <v>1.1303387570565711</v>
      </c>
      <c r="AR17" s="24">
        <v>49141853.409999996</v>
      </c>
      <c r="AS17" s="25">
        <f t="shared" si="8"/>
        <v>1416.2686426189821</v>
      </c>
      <c r="AT17" s="25">
        <f t="shared" si="8"/>
        <v>1399.2630580215666</v>
      </c>
      <c r="AU17" s="25">
        <f t="shared" si="8"/>
        <v>1384.0509128572066</v>
      </c>
      <c r="AV17" s="25">
        <f t="shared" si="8"/>
        <v>1370.4829653024474</v>
      </c>
      <c r="AW17" s="25">
        <f t="shared" si="8"/>
        <v>1358.4294439988146</v>
      </c>
      <c r="AX17" s="25">
        <f t="shared" si="8"/>
        <v>1347.7772180177494</v>
      </c>
      <c r="AY17" s="25">
        <f t="shared" si="8"/>
        <v>1338.4274641559239</v>
      </c>
      <c r="AZ17" s="25">
        <f t="shared" si="8"/>
        <v>1330.2937340882033</v>
      </c>
      <c r="BA17" s="25">
        <f t="shared" si="8"/>
        <v>1323.3003453058582</v>
      </c>
      <c r="BB17" s="25">
        <f t="shared" si="8"/>
        <v>1317.3810360425841</v>
      </c>
      <c r="BC17" s="26">
        <f t="shared" si="11"/>
        <v>1358.5674820409338</v>
      </c>
      <c r="BD17" s="26">
        <f t="shared" si="12"/>
        <v>1317.3810360425841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</row>
    <row r="18" spans="1:79" x14ac:dyDescent="0.25">
      <c r="A18" s="16" t="s">
        <v>57</v>
      </c>
      <c r="B18" s="17">
        <v>2363.8496110000001</v>
      </c>
      <c r="C18" s="17">
        <v>0</v>
      </c>
      <c r="D18" s="17">
        <v>1560.4262702000001</v>
      </c>
      <c r="E18" s="17">
        <v>0</v>
      </c>
      <c r="F18" s="17">
        <v>27979593</v>
      </c>
      <c r="G18" s="17">
        <v>0</v>
      </c>
      <c r="H18" s="17">
        <v>1632997</v>
      </c>
      <c r="I18" s="17">
        <v>0</v>
      </c>
      <c r="J18" s="17">
        <v>0</v>
      </c>
      <c r="K18" s="17">
        <v>0</v>
      </c>
      <c r="L18" s="17">
        <f t="shared" si="9"/>
        <v>34343860.723473057</v>
      </c>
      <c r="M18" s="18">
        <f t="shared" si="13"/>
        <v>2222.0186343400001</v>
      </c>
      <c r="N18" s="19">
        <f t="shared" si="14"/>
        <v>27979593</v>
      </c>
      <c r="O18" s="19">
        <f t="shared" si="15"/>
        <v>1632997</v>
      </c>
      <c r="P18" s="19">
        <f t="shared" si="3"/>
        <v>0</v>
      </c>
      <c r="Q18" s="19">
        <f t="shared" si="4"/>
        <v>0</v>
      </c>
      <c r="R18" s="19">
        <f t="shared" si="5"/>
        <v>0</v>
      </c>
      <c r="S18" s="20"/>
      <c r="T18" s="20"/>
      <c r="U18" s="39">
        <f t="shared" si="10"/>
        <v>32359674.222603407</v>
      </c>
      <c r="V18" s="21">
        <v>542728.26516676403</v>
      </c>
      <c r="W18" s="22">
        <v>7238912.608504938</v>
      </c>
      <c r="X18" s="22">
        <v>7843266.6837039823</v>
      </c>
      <c r="Y18" s="22">
        <v>8498076.3822767045</v>
      </c>
      <c r="Z18" s="22">
        <v>8884938.154000001</v>
      </c>
      <c r="AA18" s="22">
        <v>8884938.154000001</v>
      </c>
      <c r="AB18" s="22">
        <v>8884938.154000001</v>
      </c>
      <c r="AC18" s="22">
        <v>8884938.154000001</v>
      </c>
      <c r="AD18" s="22">
        <v>8884938.154000001</v>
      </c>
      <c r="AE18" s="22">
        <v>8884938.154000001</v>
      </c>
      <c r="AF18" s="22">
        <v>8884938.154000001</v>
      </c>
      <c r="AG18" s="23">
        <v>1.2202151221238364E-2</v>
      </c>
      <c r="AH18" s="23">
        <v>1.9534734610548041E-2</v>
      </c>
      <c r="AI18" s="23">
        <v>2.8295512607355435E-2</v>
      </c>
      <c r="AJ18" s="23">
        <v>3.8333184078348397E-2</v>
      </c>
      <c r="AK18" s="23">
        <v>4.9493956101871212E-2</v>
      </c>
      <c r="AL18" s="23">
        <v>6.0474232447864512E-2</v>
      </c>
      <c r="AM18" s="23">
        <v>7.0501697422929568E-2</v>
      </c>
      <c r="AN18" s="23">
        <v>7.9608983539726272E-2</v>
      </c>
      <c r="AO18" s="23">
        <v>8.7827226156891744E-2</v>
      </c>
      <c r="AP18" s="23">
        <v>9.5186124874907588E-2</v>
      </c>
      <c r="AQ18" s="23">
        <v>1.1028009817174655</v>
      </c>
      <c r="AR18" s="24">
        <v>43319516.047600001</v>
      </c>
      <c r="AS18" s="25">
        <f t="shared" si="8"/>
        <v>1706.606859935637</v>
      </c>
      <c r="AT18" s="25">
        <f t="shared" si="8"/>
        <v>1666.0998329967611</v>
      </c>
      <c r="AU18" s="25">
        <f t="shared" si="8"/>
        <v>1622.887160825361</v>
      </c>
      <c r="AV18" s="25">
        <f t="shared" si="8"/>
        <v>1590.123499099323</v>
      </c>
      <c r="AW18" s="25">
        <f t="shared" si="8"/>
        <v>1571.4563976417621</v>
      </c>
      <c r="AX18" s="25">
        <f t="shared" si="8"/>
        <v>1553.5140098202473</v>
      </c>
      <c r="AY18" s="25">
        <f t="shared" si="8"/>
        <v>1537.4828089401815</v>
      </c>
      <c r="AZ18" s="25">
        <f t="shared" si="8"/>
        <v>1523.2067750036558</v>
      </c>
      <c r="BA18" s="25">
        <f t="shared" si="8"/>
        <v>1510.5500194751967</v>
      </c>
      <c r="BB18" s="25">
        <f t="shared" si="8"/>
        <v>1499.3939005280477</v>
      </c>
      <c r="BC18" s="26">
        <f t="shared" si="11"/>
        <v>1578.1321264266173</v>
      </c>
      <c r="BD18" s="26">
        <f t="shared" si="12"/>
        <v>1499.3939005280477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</row>
    <row r="19" spans="1:79" x14ac:dyDescent="0.25">
      <c r="A19" s="16" t="s">
        <v>58</v>
      </c>
      <c r="B19" s="17">
        <v>2166.3264045000001</v>
      </c>
      <c r="C19" s="17">
        <v>0</v>
      </c>
      <c r="D19" s="17">
        <v>0</v>
      </c>
      <c r="E19" s="17">
        <v>0</v>
      </c>
      <c r="F19" s="17">
        <v>84358283</v>
      </c>
      <c r="G19" s="17">
        <v>0</v>
      </c>
      <c r="H19" s="17">
        <v>0</v>
      </c>
      <c r="I19" s="17">
        <v>0</v>
      </c>
      <c r="J19" s="17">
        <v>0</v>
      </c>
      <c r="K19" s="17">
        <v>640</v>
      </c>
      <c r="L19" s="17">
        <f t="shared" si="9"/>
        <v>91373787.950591743</v>
      </c>
      <c r="M19" s="18">
        <f t="shared" si="13"/>
        <v>2036.34682023</v>
      </c>
      <c r="N19" s="19">
        <f t="shared" si="14"/>
        <v>83515019</v>
      </c>
      <c r="O19" s="19">
        <f t="shared" si="15"/>
        <v>0</v>
      </c>
      <c r="P19" s="19">
        <f t="shared" si="3"/>
        <v>843264</v>
      </c>
      <c r="Q19" s="19">
        <f>0.55*8784*907*K19+E19</f>
        <v>2804414976</v>
      </c>
      <c r="R19" s="19">
        <f t="shared" si="5"/>
        <v>3091968.0000000005</v>
      </c>
      <c r="S19" s="20"/>
      <c r="T19" s="20"/>
      <c r="U19" s="39">
        <f t="shared" si="10"/>
        <v>86434979.17904903</v>
      </c>
      <c r="V19" s="21"/>
      <c r="W19" s="22">
        <v>551117.60800162517</v>
      </c>
      <c r="X19" s="22">
        <v>625149.10274459934</v>
      </c>
      <c r="Y19" s="22">
        <v>709125.23023801693</v>
      </c>
      <c r="Z19" s="22">
        <v>804381.85058958677</v>
      </c>
      <c r="AA19" s="22">
        <v>912434.26967159729</v>
      </c>
      <c r="AB19" s="22">
        <v>1035001.3440269917</v>
      </c>
      <c r="AC19" s="22">
        <v>1174032.8237816351</v>
      </c>
      <c r="AD19" s="22">
        <v>1331740.3685233609</v>
      </c>
      <c r="AE19" s="22">
        <v>1510632.729536535</v>
      </c>
      <c r="AF19" s="22">
        <v>1713555.6580576627</v>
      </c>
      <c r="AG19" s="23">
        <v>1.9098155139177377E-2</v>
      </c>
      <c r="AH19" s="23">
        <v>2.7766631172219353E-2</v>
      </c>
      <c r="AI19" s="23">
        <v>3.7692858540208533E-2</v>
      </c>
      <c r="AJ19" s="23">
        <v>4.8722240471866421E-2</v>
      </c>
      <c r="AK19" s="23">
        <v>5.9597739467634629E-2</v>
      </c>
      <c r="AL19" s="23">
        <v>6.9503450308202555E-2</v>
      </c>
      <c r="AM19" s="23">
        <v>7.847692350865107E-2</v>
      </c>
      <c r="AN19" s="23">
        <v>8.6553943038222211E-2</v>
      </c>
      <c r="AO19" s="23">
        <v>9.3768604827720994E-2</v>
      </c>
      <c r="AP19" s="23">
        <v>0.10015339173226456</v>
      </c>
      <c r="AQ19" s="23">
        <v>0.97179777525598399</v>
      </c>
      <c r="AR19" s="24">
        <v>95736031.598999992</v>
      </c>
      <c r="AS19" s="25">
        <f t="shared" ref="AS19:BB19" si="16">(($M19*$N19)+($O19*$D19)+(907*$P19)+$Q19)/($N19+$O19+$P19+$R19+$V19+W19+(MIN(AG19*$AR19,$AR19*$AQ19*AG19)))</f>
        <v>1934.0421877472327</v>
      </c>
      <c r="AT19" s="25">
        <f t="shared" si="16"/>
        <v>1915.2580212961911</v>
      </c>
      <c r="AU19" s="25">
        <f t="shared" si="16"/>
        <v>1894.208039929928</v>
      </c>
      <c r="AV19" s="25">
        <f t="shared" si="16"/>
        <v>1871.3155304426718</v>
      </c>
      <c r="AW19" s="25">
        <f t="shared" si="16"/>
        <v>1848.9996944168099</v>
      </c>
      <c r="AX19" s="25">
        <f t="shared" si="16"/>
        <v>1828.6667727792476</v>
      </c>
      <c r="AY19" s="25">
        <f t="shared" si="16"/>
        <v>1810.1011422120071</v>
      </c>
      <c r="AZ19" s="25">
        <f t="shared" si="16"/>
        <v>1793.1064520852276</v>
      </c>
      <c r="BA19" s="25">
        <f t="shared" si="16"/>
        <v>1777.501675398423</v>
      </c>
      <c r="BB19" s="25">
        <f t="shared" si="16"/>
        <v>1763.11768826295</v>
      </c>
      <c r="BC19" s="26">
        <f t="shared" si="11"/>
        <v>1843.6317204570689</v>
      </c>
      <c r="BD19" s="26">
        <f t="shared" si="12"/>
        <v>1763.11768826295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</row>
    <row r="20" spans="1:79" x14ac:dyDescent="0.25">
      <c r="A20" s="16" t="s">
        <v>59</v>
      </c>
      <c r="B20" s="17">
        <v>2323.2195671999998</v>
      </c>
      <c r="C20" s="17">
        <v>1000</v>
      </c>
      <c r="D20" s="17">
        <v>1581.2103032</v>
      </c>
      <c r="E20" s="17">
        <v>3267065650.0531979</v>
      </c>
      <c r="F20" s="17">
        <v>24300393</v>
      </c>
      <c r="G20" s="17">
        <v>19771182.009100001</v>
      </c>
      <c r="H20" s="17">
        <v>14254748</v>
      </c>
      <c r="I20" s="17">
        <v>5223728.3741199002</v>
      </c>
      <c r="J20" s="17">
        <v>6508.4</v>
      </c>
      <c r="K20" s="17">
        <v>0</v>
      </c>
      <c r="L20" s="17">
        <f t="shared" si="9"/>
        <v>51016575.287261352</v>
      </c>
      <c r="M20" s="18">
        <f t="shared" si="13"/>
        <v>2183.8263931679999</v>
      </c>
      <c r="N20" s="19">
        <f t="shared" si="14"/>
        <v>11538767.058381507</v>
      </c>
      <c r="O20" s="19">
        <f t="shared" si="15"/>
        <v>6768706.0307185017</v>
      </c>
      <c r="P20" s="19">
        <f t="shared" si="3"/>
        <v>40018849.919999994</v>
      </c>
      <c r="Q20" s="19">
        <f t="shared" ref="Q20:Q25" si="17">0.55*8784*C20*K20+E20</f>
        <v>3267065650.0531979</v>
      </c>
      <c r="R20" s="19">
        <f t="shared" si="5"/>
        <v>5223728.3741199002</v>
      </c>
      <c r="S20" s="20">
        <f t="shared" ref="S20:S27" si="18">G20/(8784*J20)</f>
        <v>0.34583271218529815</v>
      </c>
      <c r="T20" s="20">
        <f t="shared" ref="T20:T27" si="19">(P20-(0.15*8784*K20))/(8784*J20)</f>
        <v>0.7</v>
      </c>
      <c r="U20" s="39">
        <f t="shared" si="10"/>
        <v>39593663.665934138</v>
      </c>
      <c r="V20" s="21">
        <v>985225.01242613397</v>
      </c>
      <c r="W20" s="22">
        <v>3348948.0774409864</v>
      </c>
      <c r="X20" s="22">
        <v>3628541.2328899889</v>
      </c>
      <c r="Y20" s="22">
        <v>3931476.7426443659</v>
      </c>
      <c r="Z20" s="22">
        <v>4259703.3865433186</v>
      </c>
      <c r="AA20" s="22">
        <v>4615332.6419334197</v>
      </c>
      <c r="AB20" s="22">
        <v>5000652.2667724481</v>
      </c>
      <c r="AC20" s="22">
        <v>5418141.0167438947</v>
      </c>
      <c r="AD20" s="22">
        <v>5870484.5910571301</v>
      </c>
      <c r="AE20" s="22">
        <v>6360592.9095123401</v>
      </c>
      <c r="AF20" s="22">
        <v>6891618.831973345</v>
      </c>
      <c r="AG20" s="23">
        <v>1.1375467552923934E-2</v>
      </c>
      <c r="AH20" s="23">
        <v>1.8504370938637004E-2</v>
      </c>
      <c r="AI20" s="23">
        <v>2.7058013700924182E-2</v>
      </c>
      <c r="AJ20" s="23">
        <v>3.6883833822775193E-2</v>
      </c>
      <c r="AK20" s="23">
        <v>4.7827391089439654E-2</v>
      </c>
      <c r="AL20" s="23">
        <v>5.8789903099980348E-2</v>
      </c>
      <c r="AM20" s="23">
        <v>6.8780532230988511E-2</v>
      </c>
      <c r="AN20" s="23">
        <v>7.7836674771267433E-2</v>
      </c>
      <c r="AO20" s="23">
        <v>8.5993971490029353E-2</v>
      </c>
      <c r="AP20" s="23">
        <v>9.3286385312307207E-2</v>
      </c>
      <c r="AQ20" s="23">
        <v>0.90079198851709141</v>
      </c>
      <c r="AR20" s="24">
        <v>91094021.7993</v>
      </c>
      <c r="AS20" s="25">
        <f t="shared" ref="AS20:BB45" si="20">(($M20*$N20)+($O20*$D20)+($C20*$P20)+$Q20)/($N20+$O20+$P20+$R20+$V20+W20+(MIN(AG20*$AR20,$AR20*$AQ20*AG20)))</f>
        <v>1150.6832550015658</v>
      </c>
      <c r="AT20" s="25">
        <f t="shared" si="20"/>
        <v>1136.4063889704391</v>
      </c>
      <c r="AU20" s="25">
        <f t="shared" si="20"/>
        <v>1120.2523174549035</v>
      </c>
      <c r="AV20" s="25">
        <f t="shared" si="20"/>
        <v>1102.5566794732299</v>
      </c>
      <c r="AW20" s="25">
        <f t="shared" si="20"/>
        <v>1083.6420537741094</v>
      </c>
      <c r="AX20" s="25">
        <f t="shared" si="20"/>
        <v>1064.9177910428609</v>
      </c>
      <c r="AY20" s="25">
        <f t="shared" si="20"/>
        <v>1047.4884783117823</v>
      </c>
      <c r="AZ20" s="25">
        <f t="shared" si="20"/>
        <v>1031.1818429094094</v>
      </c>
      <c r="BA20" s="25">
        <f t="shared" si="20"/>
        <v>1015.8439405112999</v>
      </c>
      <c r="BB20" s="25">
        <f t="shared" si="20"/>
        <v>1001.3359998306349</v>
      </c>
      <c r="BC20" s="26">
        <f t="shared" si="11"/>
        <v>1075.4308747280236</v>
      </c>
      <c r="BD20" s="26">
        <f t="shared" si="12"/>
        <v>1001.3359998306349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</row>
    <row r="21" spans="1:79" x14ac:dyDescent="0.25">
      <c r="A21" s="16" t="s">
        <v>60</v>
      </c>
      <c r="B21" s="17">
        <v>0</v>
      </c>
      <c r="C21" s="17">
        <v>1000</v>
      </c>
      <c r="D21" s="17">
        <v>2635.1274653999999</v>
      </c>
      <c r="E21" s="17">
        <v>0</v>
      </c>
      <c r="F21" s="17">
        <v>0</v>
      </c>
      <c r="G21" s="17">
        <v>4053378.0000999998</v>
      </c>
      <c r="H21" s="17">
        <v>59067</v>
      </c>
      <c r="I21" s="17">
        <v>0</v>
      </c>
      <c r="J21" s="17">
        <v>1388.6</v>
      </c>
      <c r="K21" s="17">
        <v>0</v>
      </c>
      <c r="L21" s="17">
        <f t="shared" si="9"/>
        <v>2104513.5370493908</v>
      </c>
      <c r="M21" s="18">
        <f t="shared" si="13"/>
        <v>0</v>
      </c>
      <c r="N21" s="19">
        <f t="shared" si="14"/>
        <v>0</v>
      </c>
      <c r="O21" s="19">
        <f t="shared" si="15"/>
        <v>0</v>
      </c>
      <c r="P21" s="19">
        <f t="shared" si="3"/>
        <v>4112445.0000999998</v>
      </c>
      <c r="Q21" s="19">
        <f t="shared" si="17"/>
        <v>0</v>
      </c>
      <c r="R21" s="19">
        <f t="shared" si="5"/>
        <v>0</v>
      </c>
      <c r="S21" s="20">
        <f t="shared" si="18"/>
        <v>0.33231321951851234</v>
      </c>
      <c r="T21" s="20">
        <f t="shared" si="19"/>
        <v>0.33715578414900466</v>
      </c>
      <c r="U21" s="39">
        <f t="shared" si="10"/>
        <v>2056222.5000499999</v>
      </c>
      <c r="V21" s="21"/>
      <c r="W21" s="22">
        <v>3611728.4319631737</v>
      </c>
      <c r="X21" s="22">
        <v>3611728.4319631737</v>
      </c>
      <c r="Y21" s="22">
        <v>3611728.4319631737</v>
      </c>
      <c r="Z21" s="22">
        <v>3611728.4319631737</v>
      </c>
      <c r="AA21" s="22">
        <v>3611728.4319631737</v>
      </c>
      <c r="AB21" s="22">
        <v>3611728.4319631737</v>
      </c>
      <c r="AC21" s="22">
        <v>3611728.4319631737</v>
      </c>
      <c r="AD21" s="22">
        <v>3611728.4319631737</v>
      </c>
      <c r="AE21" s="22">
        <v>3611728.4319631737</v>
      </c>
      <c r="AF21" s="22">
        <v>3611728.4319631737</v>
      </c>
      <c r="AG21" s="23">
        <v>5.3736007062315301E-2</v>
      </c>
      <c r="AH21" s="23">
        <v>6.4714739161627025E-2</v>
      </c>
      <c r="AI21" s="23">
        <v>7.4768049126363714E-2</v>
      </c>
      <c r="AJ21" s="23">
        <v>8.3922056188356853E-2</v>
      </c>
      <c r="AK21" s="23">
        <v>9.2201681659859827E-2</v>
      </c>
      <c r="AL21" s="23">
        <v>9.9630691656382706E-2</v>
      </c>
      <c r="AM21" s="23">
        <v>0.10623173809645967</v>
      </c>
      <c r="AN21" s="23">
        <v>0.11202639804365881</v>
      </c>
      <c r="AO21" s="23">
        <v>0.11703521145358933</v>
      </c>
      <c r="AP21" s="23">
        <v>0.12127771738620828</v>
      </c>
      <c r="AQ21" s="23">
        <v>1.3252080576650536</v>
      </c>
      <c r="AR21" s="24">
        <v>12429294.5309</v>
      </c>
      <c r="AS21" s="25">
        <f t="shared" si="20"/>
        <v>490.03916738894236</v>
      </c>
      <c r="AT21" s="25">
        <f t="shared" si="20"/>
        <v>482.19846124125911</v>
      </c>
      <c r="AU21" s="25">
        <f t="shared" si="20"/>
        <v>475.23556056648812</v>
      </c>
      <c r="AV21" s="25">
        <f t="shared" si="20"/>
        <v>469.06815512115406</v>
      </c>
      <c r="AW21" s="25">
        <f t="shared" si="20"/>
        <v>463.62612528017229</v>
      </c>
      <c r="AX21" s="25">
        <f t="shared" si="20"/>
        <v>458.84956193866105</v>
      </c>
      <c r="AY21" s="25">
        <f t="shared" si="20"/>
        <v>454.68717746259273</v>
      </c>
      <c r="AZ21" s="25">
        <f t="shared" si="20"/>
        <v>451.09502241723351</v>
      </c>
      <c r="BA21" s="25">
        <f t="shared" si="20"/>
        <v>448.03544365903088</v>
      </c>
      <c r="BB21" s="25">
        <f t="shared" si="20"/>
        <v>445.47623470148062</v>
      </c>
      <c r="BC21" s="26">
        <f t="shared" si="11"/>
        <v>463.83109097770136</v>
      </c>
      <c r="BD21" s="26">
        <f t="shared" si="12"/>
        <v>445.47623470148062</v>
      </c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</row>
    <row r="22" spans="1:79" x14ac:dyDescent="0.25">
      <c r="A22" s="16" t="s">
        <v>61</v>
      </c>
      <c r="B22" s="17">
        <v>2157.9958127</v>
      </c>
      <c r="C22" s="17">
        <v>1000</v>
      </c>
      <c r="D22" s="17">
        <v>1544.2413833000001</v>
      </c>
      <c r="E22" s="17">
        <v>48214762.492757589</v>
      </c>
      <c r="F22" s="17">
        <v>16297835</v>
      </c>
      <c r="G22" s="17">
        <v>676555.59400000004</v>
      </c>
      <c r="H22" s="17">
        <v>2892354</v>
      </c>
      <c r="I22" s="17">
        <v>20917.47183750011</v>
      </c>
      <c r="J22" s="17">
        <v>288.8</v>
      </c>
      <c r="K22" s="17">
        <v>0</v>
      </c>
      <c r="L22" s="17">
        <f t="shared" si="9"/>
        <v>20180961.392260771</v>
      </c>
      <c r="M22" s="18">
        <f t="shared" si="13"/>
        <v>2028.5160639379999</v>
      </c>
      <c r="N22" s="19">
        <f t="shared" si="14"/>
        <v>15364291.766884193</v>
      </c>
      <c r="O22" s="19">
        <f t="shared" si="15"/>
        <v>2726679.3871158077</v>
      </c>
      <c r="P22" s="19">
        <f t="shared" si="3"/>
        <v>1775773.44</v>
      </c>
      <c r="Q22" s="19">
        <f t="shared" si="17"/>
        <v>48214762.492757589</v>
      </c>
      <c r="R22" s="19">
        <f t="shared" si="5"/>
        <v>20917.47183750011</v>
      </c>
      <c r="S22" s="20">
        <f t="shared" si="18"/>
        <v>0.26669444712496659</v>
      </c>
      <c r="T22" s="20">
        <f t="shared" si="19"/>
        <v>0.7</v>
      </c>
      <c r="U22" s="39">
        <f t="shared" si="10"/>
        <v>18600676.005611509</v>
      </c>
      <c r="V22" s="21">
        <v>787533.354986666</v>
      </c>
      <c r="W22" s="22">
        <v>1697994.5225357746</v>
      </c>
      <c r="X22" s="22">
        <v>1991053.089595275</v>
      </c>
      <c r="Y22" s="22">
        <v>2334690.9268391752</v>
      </c>
      <c r="Z22" s="22">
        <v>2737637.5609216713</v>
      </c>
      <c r="AA22" s="22">
        <v>3210129.1562030497</v>
      </c>
      <c r="AB22" s="22">
        <v>3764168.5468530674</v>
      </c>
      <c r="AC22" s="22">
        <v>4413830.1481542345</v>
      </c>
      <c r="AD22" s="22">
        <v>5175617.4927508356</v>
      </c>
      <c r="AE22" s="22">
        <v>5982068.5757632507</v>
      </c>
      <c r="AF22" s="22">
        <v>5982068.5757632507</v>
      </c>
      <c r="AG22" s="23">
        <v>4.2074781713191504E-2</v>
      </c>
      <c r="AH22" s="23">
        <v>5.3795009159865084E-2</v>
      </c>
      <c r="AI22" s="23">
        <v>6.4544470420188085E-2</v>
      </c>
      <c r="AJ22" s="23">
        <v>7.4355427813469654E-2</v>
      </c>
      <c r="AK22" s="23">
        <v>8.3258675750193675E-2</v>
      </c>
      <c r="AL22" s="23">
        <v>9.1283599414817479E-2</v>
      </c>
      <c r="AM22" s="23">
        <v>9.8458230981317119E-2</v>
      </c>
      <c r="AN22" s="23">
        <v>0.10480930346314697</v>
      </c>
      <c r="AO22" s="23">
        <v>0.1103623022950582</v>
      </c>
      <c r="AP22" s="23">
        <v>0.1151415147401727</v>
      </c>
      <c r="AQ22" s="23">
        <v>0.60820033171625643</v>
      </c>
      <c r="AR22" s="24">
        <v>66455749.755199999</v>
      </c>
      <c r="AS22" s="25">
        <f t="shared" si="20"/>
        <v>1545.3054415266852</v>
      </c>
      <c r="AT22" s="25">
        <f t="shared" si="20"/>
        <v>1497.6053765143583</v>
      </c>
      <c r="AU22" s="25">
        <f t="shared" si="20"/>
        <v>1452.1187217919357</v>
      </c>
      <c r="AV22" s="25">
        <f t="shared" si="20"/>
        <v>1408.1734115243846</v>
      </c>
      <c r="AW22" s="25">
        <f t="shared" si="20"/>
        <v>1365.161790663986</v>
      </c>
      <c r="AX22" s="25">
        <f t="shared" si="20"/>
        <v>1322.5312612176976</v>
      </c>
      <c r="AY22" s="25">
        <f t="shared" si="20"/>
        <v>1279.7800789624669</v>
      </c>
      <c r="AZ22" s="25">
        <f t="shared" si="20"/>
        <v>1236.4577645759707</v>
      </c>
      <c r="BA22" s="25">
        <f t="shared" si="20"/>
        <v>1195.4956134458905</v>
      </c>
      <c r="BB22" s="25">
        <f t="shared" si="20"/>
        <v>1188.1202198643318</v>
      </c>
      <c r="BC22" s="26">
        <f t="shared" si="11"/>
        <v>1349.0749680087706</v>
      </c>
      <c r="BD22" s="26">
        <f t="shared" si="12"/>
        <v>1188.1202198643318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</row>
    <row r="23" spans="1:79" x14ac:dyDescent="0.25">
      <c r="A23" s="16" t="s">
        <v>62</v>
      </c>
      <c r="B23" s="17">
        <v>2082.5040770999999</v>
      </c>
      <c r="C23" s="17">
        <v>1000</v>
      </c>
      <c r="D23" s="17">
        <v>1756.554529</v>
      </c>
      <c r="E23" s="17">
        <v>33906455.554328367</v>
      </c>
      <c r="F23" s="17">
        <v>2268133</v>
      </c>
      <c r="G23" s="17">
        <v>23603159.816199999</v>
      </c>
      <c r="H23" s="17">
        <v>329883.23700000002</v>
      </c>
      <c r="I23" s="17">
        <v>34983.969129000077</v>
      </c>
      <c r="J23" s="17">
        <v>6625.1</v>
      </c>
      <c r="K23" s="17">
        <v>0</v>
      </c>
      <c r="L23" s="17">
        <f t="shared" si="9"/>
        <v>14469960.192826457</v>
      </c>
      <c r="M23" s="18">
        <f t="shared" si="13"/>
        <v>1957.5538324739998</v>
      </c>
      <c r="N23" s="19">
        <f t="shared" si="14"/>
        <v>4.6566128730773926E-10</v>
      </c>
      <c r="O23" s="19">
        <f t="shared" si="15"/>
        <v>5.8207660913467407E-11</v>
      </c>
      <c r="P23" s="19">
        <f t="shared" si="3"/>
        <v>26201176.053199999</v>
      </c>
      <c r="Q23" s="19">
        <f t="shared" si="17"/>
        <v>33906455.554328367</v>
      </c>
      <c r="R23" s="19">
        <f t="shared" si="5"/>
        <v>34983.969129000077</v>
      </c>
      <c r="S23" s="20">
        <f t="shared" si="18"/>
        <v>0.40558826592891373</v>
      </c>
      <c r="T23" s="20">
        <f t="shared" si="19"/>
        <v>0.4502316487905918</v>
      </c>
      <c r="U23" s="39">
        <f t="shared" si="10"/>
        <v>13117541.254377164</v>
      </c>
      <c r="V23" s="21">
        <v>316260.46226356021</v>
      </c>
      <c r="W23" s="22">
        <v>2962380.3259656811</v>
      </c>
      <c r="X23" s="22">
        <v>3335377.5726553947</v>
      </c>
      <c r="Y23" s="22">
        <v>3755339.3987472332</v>
      </c>
      <c r="Z23" s="22">
        <v>4228179.17689473</v>
      </c>
      <c r="AA23" s="22">
        <v>4760554.8403667752</v>
      </c>
      <c r="AB23" s="22">
        <v>5359962.6316649299</v>
      </c>
      <c r="AC23" s="22">
        <v>6034842.6551538287</v>
      </c>
      <c r="AD23" s="22">
        <v>6794697.7199636595</v>
      </c>
      <c r="AE23" s="22">
        <v>7650227.1465605469</v>
      </c>
      <c r="AF23" s="22">
        <v>8613477.4210801758</v>
      </c>
      <c r="AG23" s="23">
        <v>4.4340193491464598E-2</v>
      </c>
      <c r="AH23" s="23">
        <v>5.604529365023047E-2</v>
      </c>
      <c r="AI23" s="23">
        <v>6.6803887842410314E-2</v>
      </c>
      <c r="AJ23" s="23">
        <v>7.6643046825041278E-2</v>
      </c>
      <c r="AK23" s="23">
        <v>8.5588609248013744E-2</v>
      </c>
      <c r="AL23" s="23">
        <v>9.3665225750441936E-2</v>
      </c>
      <c r="AM23" s="23">
        <v>0.10089640128180878</v>
      </c>
      <c r="AN23" s="23">
        <v>0.10730453571523049</v>
      </c>
      <c r="AO23" s="23">
        <v>0.11291096281755593</v>
      </c>
      <c r="AP23" s="23">
        <v>0.11773598763848463</v>
      </c>
      <c r="AQ23" s="23">
        <v>0.74767633692062474</v>
      </c>
      <c r="AR23" s="24">
        <v>59467354.632399999</v>
      </c>
      <c r="AS23" s="25">
        <f t="shared" si="20"/>
        <v>833.22296016182088</v>
      </c>
      <c r="AT23" s="25">
        <f t="shared" si="20"/>
        <v>810.23234895135909</v>
      </c>
      <c r="AU23" s="25">
        <f t="shared" si="20"/>
        <v>788.36076036390125</v>
      </c>
      <c r="AV23" s="25">
        <f t="shared" si="20"/>
        <v>767.36955965481957</v>
      </c>
      <c r="AW23" s="25">
        <f t="shared" si="20"/>
        <v>747.04568421491774</v>
      </c>
      <c r="AX23" s="25">
        <f t="shared" si="20"/>
        <v>727.19775205755889</v>
      </c>
      <c r="AY23" s="25">
        <f t="shared" si="20"/>
        <v>707.65335892939777</v>
      </c>
      <c r="AZ23" s="25">
        <f t="shared" si="20"/>
        <v>688.25736414853486</v>
      </c>
      <c r="BA23" s="25">
        <f t="shared" si="20"/>
        <v>668.87100982763877</v>
      </c>
      <c r="BB23" s="25">
        <f t="shared" si="20"/>
        <v>649.37174268298827</v>
      </c>
      <c r="BC23" s="26">
        <f t="shared" si="11"/>
        <v>738.75825409929371</v>
      </c>
      <c r="BD23" s="26">
        <f t="shared" si="12"/>
        <v>649.37174268298827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</row>
    <row r="24" spans="1:79" x14ac:dyDescent="0.25">
      <c r="A24" s="16" t="s">
        <v>63</v>
      </c>
      <c r="B24" s="17">
        <v>2254.9510461</v>
      </c>
      <c r="C24" s="17">
        <v>1000</v>
      </c>
      <c r="D24" s="17">
        <v>1586.13537</v>
      </c>
      <c r="E24" s="17">
        <v>3044925860.3700438</v>
      </c>
      <c r="F24" s="17">
        <v>53210780</v>
      </c>
      <c r="G24" s="17">
        <v>18499950.609700002</v>
      </c>
      <c r="H24" s="17">
        <v>774872</v>
      </c>
      <c r="I24" s="17">
        <v>4299172.8757443</v>
      </c>
      <c r="J24" s="17">
        <v>5008.3999999999996</v>
      </c>
      <c r="K24" s="17">
        <v>0</v>
      </c>
      <c r="L24" s="17">
        <f t="shared" si="9"/>
        <v>71380816.190644816</v>
      </c>
      <c r="M24" s="18">
        <f t="shared" si="13"/>
        <v>2119.6539833339998</v>
      </c>
      <c r="N24" s="19">
        <f t="shared" si="14"/>
        <v>41091564.491654843</v>
      </c>
      <c r="O24" s="19">
        <f t="shared" si="15"/>
        <v>598388.19804516248</v>
      </c>
      <c r="P24" s="19">
        <f t="shared" si="3"/>
        <v>30795649.919999994</v>
      </c>
      <c r="Q24" s="19">
        <f t="shared" si="17"/>
        <v>3044925860.3700438</v>
      </c>
      <c r="R24" s="19">
        <f t="shared" si="5"/>
        <v>4299172.8757443</v>
      </c>
      <c r="S24" s="20">
        <f t="shared" si="18"/>
        <v>0.4205128146485308</v>
      </c>
      <c r="T24" s="20">
        <f t="shared" si="19"/>
        <v>0.7</v>
      </c>
      <c r="U24" s="39">
        <f t="shared" si="10"/>
        <v>60944799.411221094</v>
      </c>
      <c r="V24" s="21">
        <v>1827908.7970816612</v>
      </c>
      <c r="W24" s="22">
        <v>4775710.4785206858</v>
      </c>
      <c r="X24" s="22">
        <v>5061373.8993692854</v>
      </c>
      <c r="Y24" s="22">
        <v>5364124.5348591302</v>
      </c>
      <c r="Z24" s="22">
        <v>5684984.4721140405</v>
      </c>
      <c r="AA24" s="22">
        <v>6025036.9353191201</v>
      </c>
      <c r="AB24" s="22">
        <v>6385429.9426891059</v>
      </c>
      <c r="AC24" s="22">
        <v>6767380.1821815707</v>
      </c>
      <c r="AD24" s="22">
        <v>7172177.1190393995</v>
      </c>
      <c r="AE24" s="22">
        <v>7601187.3490296174</v>
      </c>
      <c r="AF24" s="22">
        <v>8055859.2120751143</v>
      </c>
      <c r="AG24" s="23">
        <v>4.5925301256458884E-2</v>
      </c>
      <c r="AH24" s="23">
        <v>5.7447475252927635E-2</v>
      </c>
      <c r="AI24" s="23">
        <v>6.8019871965554771E-2</v>
      </c>
      <c r="AJ24" s="23">
        <v>7.7671255549376234E-2</v>
      </c>
      <c r="AK24" s="23">
        <v>8.6429083608699164E-2</v>
      </c>
      <c r="AL24" s="23">
        <v>9.4319556124933548E-2</v>
      </c>
      <c r="AM24" s="23">
        <v>0.1013676623859309</v>
      </c>
      <c r="AN24" s="23">
        <v>0.1075972259952423</v>
      </c>
      <c r="AO24" s="23">
        <v>0.11303094803657514</v>
      </c>
      <c r="AP24" s="23">
        <v>0.11769044846571815</v>
      </c>
      <c r="AQ24" s="23">
        <v>1.0389198760429761</v>
      </c>
      <c r="AR24" s="24">
        <v>112690037.1441</v>
      </c>
      <c r="AS24" s="25">
        <f t="shared" si="20"/>
        <v>1376.2926925282407</v>
      </c>
      <c r="AT24" s="25">
        <f t="shared" si="20"/>
        <v>1352.1081688116469</v>
      </c>
      <c r="AU24" s="25">
        <f t="shared" si="20"/>
        <v>1330.0630472095804</v>
      </c>
      <c r="AV24" s="25">
        <f t="shared" si="20"/>
        <v>1309.9303099776705</v>
      </c>
      <c r="AW24" s="25">
        <f t="shared" si="20"/>
        <v>1291.5123298160408</v>
      </c>
      <c r="AX24" s="25">
        <f t="shared" si="20"/>
        <v>1274.6359654711957</v>
      </c>
      <c r="AY24" s="25">
        <f t="shared" si="20"/>
        <v>1259.1485744555853</v>
      </c>
      <c r="AZ24" s="25">
        <f t="shared" si="20"/>
        <v>1244.9147463148063</v>
      </c>
      <c r="BA24" s="25">
        <f t="shared" si="20"/>
        <v>1231.8136065309866</v>
      </c>
      <c r="BB24" s="25">
        <f t="shared" si="20"/>
        <v>1219.7365757390398</v>
      </c>
      <c r="BC24" s="26">
        <f t="shared" si="11"/>
        <v>1289.0156016854792</v>
      </c>
      <c r="BD24" s="26">
        <f t="shared" si="12"/>
        <v>1219.7365757390398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</row>
    <row r="25" spans="1:79" x14ac:dyDescent="0.25">
      <c r="A25" s="16" t="s">
        <v>64</v>
      </c>
      <c r="B25" s="17">
        <v>2317.9822393999998</v>
      </c>
      <c r="C25" s="17">
        <v>1000</v>
      </c>
      <c r="D25" s="17">
        <v>1590.7834353999999</v>
      </c>
      <c r="E25" s="17">
        <v>83925611.73884958</v>
      </c>
      <c r="F25" s="17">
        <v>21989584</v>
      </c>
      <c r="G25" s="17">
        <v>5715510.0219999999</v>
      </c>
      <c r="H25" s="17">
        <v>29243</v>
      </c>
      <c r="I25" s="17">
        <v>97924.447742399992</v>
      </c>
      <c r="J25" s="17">
        <v>2768.2</v>
      </c>
      <c r="K25" s="17">
        <v>0</v>
      </c>
      <c r="L25" s="17">
        <f t="shared" si="9"/>
        <v>28408710.038767327</v>
      </c>
      <c r="M25" s="18">
        <f t="shared" si="13"/>
        <v>2178.9033050359999</v>
      </c>
      <c r="N25" s="19">
        <f t="shared" si="14"/>
        <v>10699000.722071774</v>
      </c>
      <c r="O25" s="19">
        <f t="shared" si="15"/>
        <v>14228.139928228969</v>
      </c>
      <c r="P25" s="19">
        <f t="shared" si="3"/>
        <v>17021108.159999996</v>
      </c>
      <c r="Q25" s="19">
        <f t="shared" si="17"/>
        <v>83925611.73884958</v>
      </c>
      <c r="R25" s="19">
        <f t="shared" si="5"/>
        <v>97924.447742399992</v>
      </c>
      <c r="S25" s="20">
        <f t="shared" si="18"/>
        <v>0.2350526756420071</v>
      </c>
      <c r="T25" s="20">
        <f t="shared" si="19"/>
        <v>0.7</v>
      </c>
      <c r="U25" s="39">
        <f t="shared" si="10"/>
        <v>20219877.847478982</v>
      </c>
      <c r="V25" s="21">
        <v>840189.54411773931</v>
      </c>
      <c r="W25" s="22">
        <v>7888544.3585652001</v>
      </c>
      <c r="X25" s="22">
        <v>7888544.3585652001</v>
      </c>
      <c r="Y25" s="22">
        <v>7888544.3585652001</v>
      </c>
      <c r="Z25" s="22">
        <v>7888544.3585652001</v>
      </c>
      <c r="AA25" s="22">
        <v>7888544.3585652001</v>
      </c>
      <c r="AB25" s="22">
        <v>7888544.3585652001</v>
      </c>
      <c r="AC25" s="22">
        <v>7888544.3585652001</v>
      </c>
      <c r="AD25" s="22">
        <v>7888544.3585652001</v>
      </c>
      <c r="AE25" s="22">
        <v>7888544.3585652001</v>
      </c>
      <c r="AF25" s="22">
        <v>7888544.3585652001</v>
      </c>
      <c r="AG25" s="23">
        <v>4.8008468033873729E-2</v>
      </c>
      <c r="AH25" s="23">
        <v>5.924360710051195E-2</v>
      </c>
      <c r="AI25" s="23">
        <v>6.9521643169629638E-2</v>
      </c>
      <c r="AJ25" s="23">
        <v>7.8874725617712527E-2</v>
      </c>
      <c r="AK25" s="23">
        <v>8.7333534705797786E-2</v>
      </c>
      <c r="AL25" s="23">
        <v>9.492734093371212E-2</v>
      </c>
      <c r="AM25" s="23">
        <v>0.10168406188202468</v>
      </c>
      <c r="AN25" s="23">
        <v>0.10763031664615251</v>
      </c>
      <c r="AO25" s="23">
        <v>0.11279147796268493</v>
      </c>
      <c r="AP25" s="23">
        <v>0.11719172212380437</v>
      </c>
      <c r="AQ25" s="23">
        <v>0.82836500905863464</v>
      </c>
      <c r="AR25" s="24">
        <v>73094473.978499994</v>
      </c>
      <c r="AS25" s="25">
        <f t="shared" si="20"/>
        <v>1024.6251071587576</v>
      </c>
      <c r="AT25" s="25">
        <f t="shared" si="20"/>
        <v>1007.2637206674671</v>
      </c>
      <c r="AU25" s="25">
        <f t="shared" si="20"/>
        <v>991.88875817873407</v>
      </c>
      <c r="AV25" s="25">
        <f t="shared" si="20"/>
        <v>978.29975985366957</v>
      </c>
      <c r="AW25" s="25">
        <f t="shared" si="20"/>
        <v>966.32676090582902</v>
      </c>
      <c r="AX25" s="25">
        <f t="shared" si="20"/>
        <v>955.82505873792218</v>
      </c>
      <c r="AY25" s="25">
        <f t="shared" si="20"/>
        <v>946.6710513331692</v>
      </c>
      <c r="AZ25" s="25">
        <f t="shared" si="20"/>
        <v>938.75890255200352</v>
      </c>
      <c r="BA25" s="25">
        <f t="shared" si="20"/>
        <v>931.99785203420333</v>
      </c>
      <c r="BB25" s="25">
        <f t="shared" si="20"/>
        <v>926.31003232474836</v>
      </c>
      <c r="BC25" s="26">
        <f t="shared" si="11"/>
        <v>966.79670037465053</v>
      </c>
      <c r="BD25" s="26">
        <f t="shared" si="12"/>
        <v>926.31003232474836</v>
      </c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</row>
    <row r="26" spans="1:79" x14ac:dyDescent="0.25">
      <c r="A26" s="16" t="s">
        <v>65</v>
      </c>
      <c r="B26" s="17">
        <v>2493.9278509999999</v>
      </c>
      <c r="C26" s="17">
        <v>1000</v>
      </c>
      <c r="D26" s="17">
        <v>1388.2063624</v>
      </c>
      <c r="E26" s="17">
        <v>0</v>
      </c>
      <c r="F26" s="17">
        <v>7503114</v>
      </c>
      <c r="G26" s="17">
        <v>31813676.742600001</v>
      </c>
      <c r="H26" s="17">
        <v>4402778</v>
      </c>
      <c r="I26" s="17">
        <v>0</v>
      </c>
      <c r="J26" s="17">
        <v>7894.4</v>
      </c>
      <c r="K26" s="17">
        <v>150</v>
      </c>
      <c r="L26" s="17">
        <f t="shared" si="9"/>
        <v>28318933.074131381</v>
      </c>
      <c r="M26" s="18">
        <f t="shared" si="13"/>
        <v>2344.2921799399996</v>
      </c>
      <c r="N26" s="19">
        <f t="shared" si="14"/>
        <v>0</v>
      </c>
      <c r="O26" s="19">
        <f t="shared" si="15"/>
        <v>0</v>
      </c>
      <c r="P26" s="19">
        <f t="shared" si="3"/>
        <v>43719568.742600001</v>
      </c>
      <c r="Q26" s="19">
        <f>0.55*8784*C26*K26+4703731231</f>
        <v>5428411231</v>
      </c>
      <c r="R26" s="19">
        <f>K26*8784*0.55+5836968</f>
        <v>6561648</v>
      </c>
      <c r="S26" s="20">
        <f t="shared" si="18"/>
        <v>0.45877781534389189</v>
      </c>
      <c r="T26" s="20">
        <f t="shared" si="19"/>
        <v>0.62761986140840986</v>
      </c>
      <c r="U26" s="39">
        <f t="shared" si="10"/>
        <v>24573989.9868</v>
      </c>
      <c r="V26" s="21">
        <v>631874.26957287942</v>
      </c>
      <c r="W26" s="22">
        <v>2498625.7029471667</v>
      </c>
      <c r="X26" s="22">
        <v>2834265.4881885191</v>
      </c>
      <c r="Y26" s="22">
        <v>3214991.6844533328</v>
      </c>
      <c r="Z26" s="22">
        <v>3646860.7384096175</v>
      </c>
      <c r="AA26" s="22">
        <v>4136742.657738775</v>
      </c>
      <c r="AB26" s="22">
        <v>4692430.296589396</v>
      </c>
      <c r="AC26" s="22">
        <v>5322763.3213195838</v>
      </c>
      <c r="AD26" s="22">
        <v>5458429.5010000002</v>
      </c>
      <c r="AE26" s="22">
        <v>5458429.5010000002</v>
      </c>
      <c r="AF26" s="22">
        <v>5458429.5010000002</v>
      </c>
      <c r="AG26" s="23">
        <v>1.399843513390662E-2</v>
      </c>
      <c r="AH26" s="23">
        <v>2.1653477031590512E-2</v>
      </c>
      <c r="AI26" s="23">
        <v>3.0677656086512427E-2</v>
      </c>
      <c r="AJ26" s="23">
        <v>4.0917598983544558E-2</v>
      </c>
      <c r="AK26" s="23">
        <v>5.2218631526603387E-2</v>
      </c>
      <c r="AL26" s="23">
        <v>6.2796481544960814E-2</v>
      </c>
      <c r="AM26" s="23">
        <v>7.2417279926557013E-2</v>
      </c>
      <c r="AN26" s="23">
        <v>8.1117727177937152E-2</v>
      </c>
      <c r="AO26" s="23">
        <v>8.8932799077439673E-2</v>
      </c>
      <c r="AP26" s="23">
        <v>9.5895822965259531E-2</v>
      </c>
      <c r="AQ26" s="23">
        <v>0.9863437987582192</v>
      </c>
      <c r="AR26" s="24">
        <v>52021589.392499998</v>
      </c>
      <c r="AS26" s="25">
        <f t="shared" si="20"/>
        <v>907.96206325958838</v>
      </c>
      <c r="AT26" s="25">
        <f t="shared" si="20"/>
        <v>895.90583127867899</v>
      </c>
      <c r="AU26" s="25">
        <f t="shared" si="20"/>
        <v>882.33480030761473</v>
      </c>
      <c r="AV26" s="25">
        <f t="shared" si="20"/>
        <v>867.42727760504965</v>
      </c>
      <c r="AW26" s="25">
        <f t="shared" si="20"/>
        <v>851.35342251459895</v>
      </c>
      <c r="AX26" s="25">
        <f t="shared" si="20"/>
        <v>835.4566759182228</v>
      </c>
      <c r="AY26" s="25">
        <f t="shared" si="20"/>
        <v>819.79334519366364</v>
      </c>
      <c r="AZ26" s="25">
        <f t="shared" si="20"/>
        <v>811.91016322047733</v>
      </c>
      <c r="BA26" s="25">
        <f t="shared" si="20"/>
        <v>806.56713167150417</v>
      </c>
      <c r="BB26" s="25">
        <f t="shared" si="20"/>
        <v>801.86552590385691</v>
      </c>
      <c r="BC26" s="26">
        <f t="shared" si="11"/>
        <v>848.05762368732542</v>
      </c>
      <c r="BD26" s="26">
        <f t="shared" si="12"/>
        <v>801.86552590385691</v>
      </c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</row>
    <row r="27" spans="1:79" x14ac:dyDescent="0.25">
      <c r="A27" s="16" t="s">
        <v>66</v>
      </c>
      <c r="B27" s="17">
        <v>2084.5587934</v>
      </c>
      <c r="C27" s="17">
        <v>1000</v>
      </c>
      <c r="D27" s="17">
        <v>0</v>
      </c>
      <c r="E27" s="17">
        <v>0</v>
      </c>
      <c r="F27" s="17">
        <v>72939512</v>
      </c>
      <c r="G27" s="17">
        <v>4854569.0000999998</v>
      </c>
      <c r="H27" s="17">
        <v>0</v>
      </c>
      <c r="I27" s="17">
        <v>0</v>
      </c>
      <c r="J27" s="17">
        <v>2078.6999999999998</v>
      </c>
      <c r="K27" s="17">
        <v>0</v>
      </c>
      <c r="L27" s="17">
        <f t="shared" si="9"/>
        <v>78450635.063002408</v>
      </c>
      <c r="M27" s="18">
        <f t="shared" si="13"/>
        <v>1959.4852657959998</v>
      </c>
      <c r="N27" s="19">
        <f t="shared" si="14"/>
        <v>65012570.440099999</v>
      </c>
      <c r="O27" s="19">
        <f t="shared" si="15"/>
        <v>0</v>
      </c>
      <c r="P27" s="19">
        <f t="shared" si="3"/>
        <v>12781510.559999997</v>
      </c>
      <c r="Q27" s="19">
        <f t="shared" ref="Q27:Q50" si="21">0.55*8784*C27*K27+E27</f>
        <v>0</v>
      </c>
      <c r="R27" s="19">
        <f t="shared" ref="R27:R51" si="22">K27*8784*0.55+I27</f>
        <v>0</v>
      </c>
      <c r="S27" s="20">
        <f t="shared" si="18"/>
        <v>0.26586828560817621</v>
      </c>
      <c r="T27" s="20">
        <f t="shared" si="19"/>
        <v>0.7</v>
      </c>
      <c r="U27" s="39">
        <f t="shared" si="10"/>
        <v>70086342.214450255</v>
      </c>
      <c r="V27" s="21">
        <v>549656.71110506309</v>
      </c>
      <c r="W27" s="22">
        <v>1638287.3021962619</v>
      </c>
      <c r="X27" s="22">
        <v>1736282.9317854273</v>
      </c>
      <c r="Y27" s="22">
        <v>1840140.258163491</v>
      </c>
      <c r="Z27" s="22">
        <v>1950209.903999944</v>
      </c>
      <c r="AA27" s="22">
        <v>2066863.4647748449</v>
      </c>
      <c r="AB27" s="22">
        <v>2190494.7632863624</v>
      </c>
      <c r="AC27" s="22">
        <v>2321521.1791978134</v>
      </c>
      <c r="AD27" s="22">
        <v>2460385.0581127568</v>
      </c>
      <c r="AE27" s="22">
        <v>2607555.2049351796</v>
      </c>
      <c r="AF27" s="22">
        <v>2763528.4665563675</v>
      </c>
      <c r="AG27" s="23">
        <v>1.5757543520218836E-2</v>
      </c>
      <c r="AH27" s="23">
        <v>2.3825480768057888E-2</v>
      </c>
      <c r="AI27" s="23">
        <v>3.3256812711147735E-2</v>
      </c>
      <c r="AJ27" s="23">
        <v>4.3899367525245384E-2</v>
      </c>
      <c r="AK27" s="23">
        <v>5.5411895225225667E-2</v>
      </c>
      <c r="AL27" s="23">
        <v>6.5962570404294527E-2</v>
      </c>
      <c r="AM27" s="23">
        <v>7.5582765644706562E-2</v>
      </c>
      <c r="AN27" s="23">
        <v>8.4302426062777575E-2</v>
      </c>
      <c r="AO27" s="23">
        <v>9.215012571687714E-2</v>
      </c>
      <c r="AP27" s="23">
        <v>9.915312165697672E-2</v>
      </c>
      <c r="AQ27" s="23">
        <v>0.99471654687004885</v>
      </c>
      <c r="AR27" s="24">
        <v>88626254.460899994</v>
      </c>
      <c r="AS27" s="25">
        <f t="shared" si="20"/>
        <v>1722.6330858618144</v>
      </c>
      <c r="AT27" s="25">
        <f t="shared" si="20"/>
        <v>1705.6699366325061</v>
      </c>
      <c r="AU27" s="25">
        <f t="shared" si="20"/>
        <v>1686.4759636532026</v>
      </c>
      <c r="AV27" s="25">
        <f t="shared" si="20"/>
        <v>1665.4702434344708</v>
      </c>
      <c r="AW27" s="25">
        <f t="shared" si="20"/>
        <v>1643.3752652774342</v>
      </c>
      <c r="AX27" s="25">
        <f t="shared" si="20"/>
        <v>1623.3204624641417</v>
      </c>
      <c r="AY27" s="25">
        <f t="shared" si="20"/>
        <v>1605.1198559483253</v>
      </c>
      <c r="AZ27" s="25">
        <f t="shared" si="20"/>
        <v>1588.6100361805766</v>
      </c>
      <c r="BA27" s="25">
        <f t="shared" si="20"/>
        <v>1573.6467463161005</v>
      </c>
      <c r="BB27" s="25">
        <f t="shared" si="20"/>
        <v>1560.1020508994213</v>
      </c>
      <c r="BC27" s="26">
        <f t="shared" si="11"/>
        <v>1637.4423646667994</v>
      </c>
      <c r="BD27" s="26">
        <f t="shared" si="12"/>
        <v>1560.1020508994213</v>
      </c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</row>
    <row r="28" spans="1:79" x14ac:dyDescent="0.25">
      <c r="A28" s="16" t="s">
        <v>67</v>
      </c>
      <c r="B28" s="17">
        <v>2437.9229869000001</v>
      </c>
      <c r="C28" s="17">
        <v>0</v>
      </c>
      <c r="D28" s="17">
        <v>0</v>
      </c>
      <c r="E28" s="17">
        <v>637810628.83775425</v>
      </c>
      <c r="F28" s="17">
        <v>14447406</v>
      </c>
      <c r="G28" s="17">
        <v>0</v>
      </c>
      <c r="H28" s="17">
        <v>0</v>
      </c>
      <c r="I28" s="17">
        <v>257516.70187340002</v>
      </c>
      <c r="J28" s="17">
        <v>0</v>
      </c>
      <c r="K28" s="17">
        <v>0</v>
      </c>
      <c r="L28" s="17">
        <f t="shared" si="9"/>
        <v>17929736.908657368</v>
      </c>
      <c r="M28" s="18">
        <f t="shared" si="13"/>
        <v>2291.6476076859999</v>
      </c>
      <c r="N28" s="19">
        <f t="shared" si="14"/>
        <v>14447406</v>
      </c>
      <c r="O28" s="19">
        <f t="shared" si="15"/>
        <v>0</v>
      </c>
      <c r="P28" s="19">
        <f t="shared" si="3"/>
        <v>0</v>
      </c>
      <c r="Q28" s="19">
        <f t="shared" si="21"/>
        <v>637810628.83775425</v>
      </c>
      <c r="R28" s="19">
        <f t="shared" si="22"/>
        <v>257516.70187340002</v>
      </c>
      <c r="S28" s="20"/>
      <c r="T28" s="20"/>
      <c r="U28" s="39">
        <f t="shared" si="10"/>
        <v>16873087.013003059</v>
      </c>
      <c r="V28" s="21"/>
      <c r="W28" s="22">
        <v>1598643.1130111066</v>
      </c>
      <c r="X28" s="22">
        <v>1696078.2383710877</v>
      </c>
      <c r="Y28" s="22">
        <v>1799451.9022182696</v>
      </c>
      <c r="Z28" s="22">
        <v>1909126.0504036348</v>
      </c>
      <c r="AA28" s="22">
        <v>2025484.6888859384</v>
      </c>
      <c r="AB28" s="22">
        <v>2148935.2282653004</v>
      </c>
      <c r="AC28" s="22">
        <v>2279909.9102642927</v>
      </c>
      <c r="AD28" s="22">
        <v>2418867.3211511099</v>
      </c>
      <c r="AE28" s="22">
        <v>2566293.9974038242</v>
      </c>
      <c r="AF28" s="22">
        <v>2722706.1292376984</v>
      </c>
      <c r="AG28" s="23">
        <v>3.3626861682224486E-2</v>
      </c>
      <c r="AH28" s="23">
        <v>4.5119684316196486E-2</v>
      </c>
      <c r="AI28" s="23">
        <v>5.6299844647805346E-2</v>
      </c>
      <c r="AJ28" s="23">
        <v>6.6491472684185815E-2</v>
      </c>
      <c r="AK28" s="23">
        <v>7.5734341090530163E-2</v>
      </c>
      <c r="AL28" s="23">
        <v>8.4066332531141416E-2</v>
      </c>
      <c r="AM28" s="23">
        <v>9.1523525608059944E-2</v>
      </c>
      <c r="AN28" s="23">
        <v>9.8140276848189559E-2</v>
      </c>
      <c r="AO28" s="23">
        <v>0.10394929892009647</v>
      </c>
      <c r="AP28" s="23">
        <v>0.10898173525334133</v>
      </c>
      <c r="AQ28" s="23">
        <v>2.0767694708207758</v>
      </c>
      <c r="AR28" s="24">
        <v>14904523.063299999</v>
      </c>
      <c r="AS28" s="25">
        <f t="shared" si="20"/>
        <v>2008.1320852127728</v>
      </c>
      <c r="AT28" s="25">
        <f t="shared" si="20"/>
        <v>1976.5248554911652</v>
      </c>
      <c r="AU28" s="25">
        <f t="shared" si="20"/>
        <v>1945.7537397667911</v>
      </c>
      <c r="AV28" s="25">
        <f t="shared" si="20"/>
        <v>1916.8438039791326</v>
      </c>
      <c r="AW28" s="25">
        <f t="shared" si="20"/>
        <v>1889.5689534025482</v>
      </c>
      <c r="AX28" s="25">
        <f t="shared" si="20"/>
        <v>1863.726588678506</v>
      </c>
      <c r="AY28" s="25">
        <f t="shared" si="20"/>
        <v>1839.1340834419666</v>
      </c>
      <c r="AZ28" s="25">
        <f t="shared" si="20"/>
        <v>1815.6258775655717</v>
      </c>
      <c r="BA28" s="25">
        <f t="shared" si="20"/>
        <v>1793.0510711169341</v>
      </c>
      <c r="BB28" s="25">
        <f t="shared" si="20"/>
        <v>1771.2714290773936</v>
      </c>
      <c r="BC28" s="26">
        <f t="shared" si="11"/>
        <v>1881.9632487732783</v>
      </c>
      <c r="BD28" s="26">
        <f t="shared" si="12"/>
        <v>1771.2714290773936</v>
      </c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</row>
    <row r="29" spans="1:79" x14ac:dyDescent="0.25">
      <c r="A29" s="16" t="s">
        <v>68</v>
      </c>
      <c r="B29" s="17">
        <v>2181.1538467999999</v>
      </c>
      <c r="C29" s="17">
        <v>1097.0761336</v>
      </c>
      <c r="D29" s="17">
        <v>1754.9565611</v>
      </c>
      <c r="E29" s="17">
        <v>0</v>
      </c>
      <c r="F29" s="17">
        <v>24660983</v>
      </c>
      <c r="G29" s="17">
        <v>423637.99900000001</v>
      </c>
      <c r="H29" s="17">
        <v>37524</v>
      </c>
      <c r="I29" s="17">
        <v>0</v>
      </c>
      <c r="J29" s="17">
        <v>468.3</v>
      </c>
      <c r="K29" s="17">
        <v>0</v>
      </c>
      <c r="L29" s="17">
        <f t="shared" si="9"/>
        <v>27160007.032153543</v>
      </c>
      <c r="M29" s="18">
        <f t="shared" si="13"/>
        <v>2050.284615992</v>
      </c>
      <c r="N29" s="19">
        <f t="shared" si="14"/>
        <v>22208869.080452744</v>
      </c>
      <c r="O29" s="19">
        <f t="shared" si="15"/>
        <v>33792.878547254535</v>
      </c>
      <c r="P29" s="19">
        <f t="shared" si="3"/>
        <v>2879483.04</v>
      </c>
      <c r="Q29" s="19">
        <f t="shared" si="21"/>
        <v>0</v>
      </c>
      <c r="R29" s="19">
        <f t="shared" si="22"/>
        <v>0</v>
      </c>
      <c r="S29" s="20">
        <f t="shared" ref="S29:S35" si="23">G29/(8784*J29)</f>
        <v>0.10298605519829698</v>
      </c>
      <c r="T29" s="20">
        <f t="shared" ref="T29:T35" si="24">(P29-(0.15*8784*K29))/(8784*J29)</f>
        <v>0.7</v>
      </c>
      <c r="U29" s="39">
        <f t="shared" si="10"/>
        <v>24376409.884223793</v>
      </c>
      <c r="V29" s="21">
        <v>574830.0646808832</v>
      </c>
      <c r="W29" s="22">
        <v>1856031.6434920561</v>
      </c>
      <c r="X29" s="22">
        <v>2010985.8953398997</v>
      </c>
      <c r="Y29" s="22">
        <v>2178876.7909405134</v>
      </c>
      <c r="Z29" s="22">
        <v>2360784.3700449225</v>
      </c>
      <c r="AA29" s="22">
        <v>2557878.8415304027</v>
      </c>
      <c r="AB29" s="22">
        <v>2771428.1113375952</v>
      </c>
      <c r="AC29" s="22">
        <v>3002805.9388914481</v>
      </c>
      <c r="AD29" s="22">
        <v>3253500.7744761179</v>
      </c>
      <c r="AE29" s="22">
        <v>3525125.3344145454</v>
      </c>
      <c r="AF29" s="22">
        <v>3819426.9756496958</v>
      </c>
      <c r="AG29" s="23">
        <v>2.1965192447987017E-2</v>
      </c>
      <c r="AH29" s="23">
        <v>3.1265636816348329E-2</v>
      </c>
      <c r="AI29" s="23">
        <v>4.1791465810764636E-2</v>
      </c>
      <c r="AJ29" s="23">
        <v>5.3388253533933172E-2</v>
      </c>
      <c r="AK29" s="23">
        <v>6.4078451624106705E-2</v>
      </c>
      <c r="AL29" s="23">
        <v>7.3829168577336735E-2</v>
      </c>
      <c r="AM29" s="23">
        <v>8.267173486315256E-2</v>
      </c>
      <c r="AN29" s="23">
        <v>9.0636044720045314E-2</v>
      </c>
      <c r="AO29" s="23">
        <v>9.7750614114476164E-2</v>
      </c>
      <c r="AP29" s="23">
        <v>0.10404263624554734</v>
      </c>
      <c r="AQ29" s="23">
        <v>1.1343799134526367</v>
      </c>
      <c r="AR29" s="24">
        <v>33143117.218899999</v>
      </c>
      <c r="AS29" s="25">
        <f t="shared" si="20"/>
        <v>1723.8717483495604</v>
      </c>
      <c r="AT29" s="25">
        <f t="shared" si="20"/>
        <v>1696.0923251433262</v>
      </c>
      <c r="AU29" s="25">
        <f t="shared" si="20"/>
        <v>1666.1392605015794</v>
      </c>
      <c r="AV29" s="25">
        <f t="shared" si="20"/>
        <v>1634.5080734510493</v>
      </c>
      <c r="AW29" s="25">
        <f t="shared" si="20"/>
        <v>1604.840184905388</v>
      </c>
      <c r="AX29" s="25">
        <f t="shared" si="20"/>
        <v>1576.978692198491</v>
      </c>
      <c r="AY29" s="25">
        <f t="shared" si="20"/>
        <v>1550.6730570508876</v>
      </c>
      <c r="AZ29" s="25">
        <f t="shared" si="20"/>
        <v>1525.6979784169539</v>
      </c>
      <c r="BA29" s="25">
        <f t="shared" si="20"/>
        <v>1501.8492186747974</v>
      </c>
      <c r="BB29" s="25">
        <f t="shared" si="20"/>
        <v>1478.940222784646</v>
      </c>
      <c r="BC29" s="26">
        <f t="shared" si="11"/>
        <v>1595.9590761476679</v>
      </c>
      <c r="BD29" s="26">
        <f t="shared" si="12"/>
        <v>1478.940222784646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</row>
    <row r="30" spans="1:79" x14ac:dyDescent="0.25">
      <c r="A30" s="16" t="s">
        <v>69</v>
      </c>
      <c r="B30" s="17">
        <v>2274.5965673999999</v>
      </c>
      <c r="C30" s="17">
        <v>1000</v>
      </c>
      <c r="D30" s="17">
        <v>1459.1431344</v>
      </c>
      <c r="E30" s="17">
        <v>172680511.95826149</v>
      </c>
      <c r="F30" s="17">
        <v>4133662</v>
      </c>
      <c r="G30" s="17">
        <v>23783255.668000001</v>
      </c>
      <c r="H30" s="17">
        <v>279983</v>
      </c>
      <c r="I30" s="17">
        <v>198036.66767519998</v>
      </c>
      <c r="J30" s="17">
        <v>6381.2</v>
      </c>
      <c r="K30" s="17">
        <v>0</v>
      </c>
      <c r="L30" s="17">
        <f t="shared" si="9"/>
        <v>16883442.424074396</v>
      </c>
      <c r="M30" s="18">
        <f t="shared" si="13"/>
        <v>2138.120773356</v>
      </c>
      <c r="N30" s="19">
        <f t="shared" si="14"/>
        <v>0</v>
      </c>
      <c r="O30" s="19">
        <f t="shared" si="15"/>
        <v>0</v>
      </c>
      <c r="P30" s="19">
        <f t="shared" si="3"/>
        <v>28196900.668000001</v>
      </c>
      <c r="Q30" s="19">
        <f t="shared" si="21"/>
        <v>172680511.95826149</v>
      </c>
      <c r="R30" s="19">
        <f t="shared" si="22"/>
        <v>198036.66767519998</v>
      </c>
      <c r="S30" s="20">
        <f t="shared" si="23"/>
        <v>0.42430350654649585</v>
      </c>
      <c r="T30" s="20">
        <f t="shared" si="24"/>
        <v>0.50304483095950003</v>
      </c>
      <c r="U30" s="39">
        <f t="shared" si="10"/>
        <v>14184790.589979129</v>
      </c>
      <c r="V30" s="21"/>
      <c r="W30" s="22">
        <v>3761261.8300788491</v>
      </c>
      <c r="X30" s="22">
        <v>3990505.6274859933</v>
      </c>
      <c r="Y30" s="22">
        <v>4233721.5228282996</v>
      </c>
      <c r="Z30" s="22">
        <v>4491761.0964883901</v>
      </c>
      <c r="AA30" s="22">
        <v>4765527.8315160042</v>
      </c>
      <c r="AB30" s="22">
        <v>5055980.2770250319</v>
      </c>
      <c r="AC30" s="22">
        <v>5364135.4043952916</v>
      </c>
      <c r="AD30" s="22">
        <v>5691072.1680302508</v>
      </c>
      <c r="AE30" s="22">
        <v>6037935.2831380907</v>
      </c>
      <c r="AF30" s="22">
        <v>6405939.2337633893</v>
      </c>
      <c r="AG30" s="23">
        <v>2.9520039364355946E-2</v>
      </c>
      <c r="AH30" s="23">
        <v>4.0216966295059435E-2</v>
      </c>
      <c r="AI30" s="23">
        <v>5.1803241604187956E-2</v>
      </c>
      <c r="AJ30" s="23">
        <v>6.2384478414965673E-2</v>
      </c>
      <c r="AK30" s="23">
        <v>7.2001231542197341E-2</v>
      </c>
      <c r="AL30" s="23">
        <v>8.0692130210130469E-2</v>
      </c>
      <c r="AM30" s="23">
        <v>8.8493965627214025E-2</v>
      </c>
      <c r="AN30" s="23">
        <v>9.5441774534338206E-2</v>
      </c>
      <c r="AO30" s="23">
        <v>0.10156891891116983</v>
      </c>
      <c r="AP30" s="23">
        <v>0.10690716201672849</v>
      </c>
      <c r="AQ30" s="23">
        <v>0.96669309080459698</v>
      </c>
      <c r="AR30" s="24">
        <v>37821929.841799997</v>
      </c>
      <c r="AS30" s="25">
        <f t="shared" si="20"/>
        <v>853.59230121437247</v>
      </c>
      <c r="AT30" s="25">
        <f t="shared" si="20"/>
        <v>837.95177894019798</v>
      </c>
      <c r="AU30" s="25">
        <f t="shared" si="20"/>
        <v>821.7660205465188</v>
      </c>
      <c r="AV30" s="25">
        <f t="shared" si="20"/>
        <v>806.69626072660321</v>
      </c>
      <c r="AW30" s="25">
        <f t="shared" si="20"/>
        <v>792.60163492503546</v>
      </c>
      <c r="AX30" s="25">
        <f t="shared" si="20"/>
        <v>779.35842073052629</v>
      </c>
      <c r="AY30" s="25">
        <f t="shared" si="20"/>
        <v>766.85721904587945</v>
      </c>
      <c r="AZ30" s="25">
        <f t="shared" si="20"/>
        <v>755.00067563081029</v>
      </c>
      <c r="BA30" s="25">
        <f t="shared" si="20"/>
        <v>743.70162985781701</v>
      </c>
      <c r="BB30" s="25">
        <f t="shared" si="20"/>
        <v>732.88160440230808</v>
      </c>
      <c r="BC30" s="26">
        <f t="shared" si="11"/>
        <v>789.04075460200704</v>
      </c>
      <c r="BD30" s="26">
        <f t="shared" si="12"/>
        <v>732.88160440230808</v>
      </c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</row>
    <row r="31" spans="1:79" x14ac:dyDescent="0.25">
      <c r="A31" s="16" t="s">
        <v>70</v>
      </c>
      <c r="B31" s="17">
        <v>2382.0218552000001</v>
      </c>
      <c r="C31" s="17">
        <v>1000</v>
      </c>
      <c r="D31" s="17">
        <v>1889.4471039</v>
      </c>
      <c r="E31" s="17">
        <v>0</v>
      </c>
      <c r="F31" s="17">
        <v>1281341</v>
      </c>
      <c r="G31" s="17">
        <v>6946868.9999000002</v>
      </c>
      <c r="H31" s="17">
        <v>72614</v>
      </c>
      <c r="I31" s="17">
        <v>0</v>
      </c>
      <c r="J31" s="17">
        <v>1505.5</v>
      </c>
      <c r="K31" s="17">
        <v>0</v>
      </c>
      <c r="L31" s="17">
        <f t="shared" si="9"/>
        <v>5068125.7889332082</v>
      </c>
      <c r="M31" s="18">
        <f t="shared" si="13"/>
        <v>2239.1005438880002</v>
      </c>
      <c r="N31" s="19">
        <f t="shared" si="14"/>
        <v>0</v>
      </c>
      <c r="O31" s="19">
        <f t="shared" si="15"/>
        <v>0</v>
      </c>
      <c r="P31" s="19">
        <f t="shared" si="3"/>
        <v>8300823.9999000002</v>
      </c>
      <c r="Q31" s="19">
        <f t="shared" si="21"/>
        <v>0</v>
      </c>
      <c r="R31" s="19">
        <f t="shared" si="22"/>
        <v>0</v>
      </c>
      <c r="S31" s="20">
        <f t="shared" si="23"/>
        <v>0.52531042824004759</v>
      </c>
      <c r="T31" s="20">
        <f t="shared" si="24"/>
        <v>0.6276942044243965</v>
      </c>
      <c r="U31" s="39">
        <f t="shared" si="10"/>
        <v>4150411.9999500001</v>
      </c>
      <c r="V31" s="21">
        <v>575615.28855389054</v>
      </c>
      <c r="W31" s="22">
        <v>2219729.5940269795</v>
      </c>
      <c r="X31" s="22">
        <v>2499218.6993625145</v>
      </c>
      <c r="Y31" s="22">
        <v>2813898.6496601808</v>
      </c>
      <c r="Z31" s="22">
        <v>3168200.3710115771</v>
      </c>
      <c r="AA31" s="22">
        <v>3567112.6933054491</v>
      </c>
      <c r="AB31" s="22">
        <v>4016252.5966367796</v>
      </c>
      <c r="AC31" s="22">
        <v>4521944.3025346696</v>
      </c>
      <c r="AD31" s="22">
        <v>4822223.0163039416</v>
      </c>
      <c r="AE31" s="22">
        <v>4822223.0163039416</v>
      </c>
      <c r="AF31" s="22">
        <v>4822223.0163039416</v>
      </c>
      <c r="AG31" s="23">
        <v>2.83924112831937E-2</v>
      </c>
      <c r="AH31" s="23">
        <v>3.9040235823837852E-2</v>
      </c>
      <c r="AI31" s="23">
        <v>5.0805216401189783E-2</v>
      </c>
      <c r="AJ31" s="23">
        <v>6.1933846394983012E-2</v>
      </c>
      <c r="AK31" s="23">
        <v>7.2131960918839E-2</v>
      </c>
      <c r="AL31" s="23">
        <v>8.1425889927688719E-2</v>
      </c>
      <c r="AM31" s="23">
        <v>8.9840757568304119E-2</v>
      </c>
      <c r="AN31" s="23">
        <v>9.7400525212454875E-2</v>
      </c>
      <c r="AO31" s="23">
        <v>0.10412803275509067</v>
      </c>
      <c r="AP31" s="23">
        <v>0.11004503824332053</v>
      </c>
      <c r="AQ31" s="23">
        <v>1.9497193290751607</v>
      </c>
      <c r="AR31" s="24">
        <v>11686617.6011</v>
      </c>
      <c r="AS31" s="25">
        <f t="shared" si="20"/>
        <v>726.35968046607331</v>
      </c>
      <c r="AT31" s="25">
        <f t="shared" si="20"/>
        <v>701.56268930607098</v>
      </c>
      <c r="AU31" s="25">
        <f t="shared" si="20"/>
        <v>675.73840494418596</v>
      </c>
      <c r="AV31" s="25">
        <f t="shared" si="20"/>
        <v>650.10495056404545</v>
      </c>
      <c r="AW31" s="25">
        <f t="shared" si="20"/>
        <v>624.75481626176145</v>
      </c>
      <c r="AX31" s="25">
        <f t="shared" si="20"/>
        <v>599.58487750348775</v>
      </c>
      <c r="AY31" s="25">
        <f t="shared" si="20"/>
        <v>574.51835586774268</v>
      </c>
      <c r="AZ31" s="25">
        <f t="shared" si="20"/>
        <v>559.46989097443395</v>
      </c>
      <c r="BA31" s="25">
        <f t="shared" si="20"/>
        <v>556.52085558356646</v>
      </c>
      <c r="BB31" s="25">
        <f t="shared" si="20"/>
        <v>553.95268589021077</v>
      </c>
      <c r="BC31" s="26">
        <f t="shared" si="11"/>
        <v>622.25672073615783</v>
      </c>
      <c r="BD31" s="26">
        <f t="shared" si="12"/>
        <v>553.95268589021077</v>
      </c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</row>
    <row r="32" spans="1:79" x14ac:dyDescent="0.25">
      <c r="A32" s="16" t="s">
        <v>71</v>
      </c>
      <c r="B32" s="17">
        <v>2101.7207950000002</v>
      </c>
      <c r="C32" s="17">
        <v>1000</v>
      </c>
      <c r="D32" s="17">
        <v>1472.6911917</v>
      </c>
      <c r="E32" s="17">
        <v>2431861783.9217291</v>
      </c>
      <c r="F32" s="17">
        <v>2602990</v>
      </c>
      <c r="G32" s="17">
        <v>20015729.511599999</v>
      </c>
      <c r="H32" s="17">
        <v>173972</v>
      </c>
      <c r="I32" s="17">
        <v>2295215.174348</v>
      </c>
      <c r="J32" s="17">
        <v>5832.3</v>
      </c>
      <c r="K32" s="17">
        <v>0</v>
      </c>
      <c r="L32" s="17">
        <f t="shared" si="9"/>
        <v>14087278.269850606</v>
      </c>
      <c r="M32" s="18">
        <f t="shared" si="13"/>
        <v>1975.6175473000001</v>
      </c>
      <c r="N32" s="19">
        <f t="shared" si="14"/>
        <v>0</v>
      </c>
      <c r="O32" s="19">
        <f t="shared" si="15"/>
        <v>0</v>
      </c>
      <c r="P32" s="19">
        <f t="shared" si="3"/>
        <v>22792691.511599999</v>
      </c>
      <c r="Q32" s="19">
        <f t="shared" si="21"/>
        <v>2431861783.9217291</v>
      </c>
      <c r="R32" s="19">
        <f t="shared" si="22"/>
        <v>2295215.174348</v>
      </c>
      <c r="S32" s="20">
        <f t="shared" si="23"/>
        <v>0.39069624869848135</v>
      </c>
      <c r="T32" s="20">
        <f t="shared" si="24"/>
        <v>0.44490104975504319</v>
      </c>
      <c r="U32" s="39">
        <f t="shared" si="10"/>
        <v>12612276.647760864</v>
      </c>
      <c r="V32" s="21">
        <v>1616036.9202884741</v>
      </c>
      <c r="W32" s="22">
        <v>2421244.2101994306</v>
      </c>
      <c r="X32" s="22">
        <v>2839129.1617259495</v>
      </c>
      <c r="Y32" s="22">
        <v>3329137.2935482459</v>
      </c>
      <c r="Z32" s="22">
        <v>3903716.4172397573</v>
      </c>
      <c r="AA32" s="22">
        <v>4577462.7245802898</v>
      </c>
      <c r="AB32" s="22">
        <v>5367491.5786371576</v>
      </c>
      <c r="AC32" s="22">
        <v>6293872.3000485832</v>
      </c>
      <c r="AD32" s="22">
        <v>7380137.9935051166</v>
      </c>
      <c r="AE32" s="22">
        <v>8653883.3656916264</v>
      </c>
      <c r="AF32" s="22">
        <v>10147465.721223755</v>
      </c>
      <c r="AG32" s="23">
        <v>1.2476028539265065E-2</v>
      </c>
      <c r="AH32" s="23">
        <v>1.9875783190353269E-2</v>
      </c>
      <c r="AI32" s="23">
        <v>2.8704592736062139E-2</v>
      </c>
      <c r="AJ32" s="23">
        <v>3.8811523622819859E-2</v>
      </c>
      <c r="AK32" s="23">
        <v>5.0042963652574345E-2</v>
      </c>
      <c r="AL32" s="23">
        <v>6.1027674442962324E-2</v>
      </c>
      <c r="AM32" s="23">
        <v>7.1065442355277286E-2</v>
      </c>
      <c r="AN32" s="23">
        <v>8.0187433052134036E-2</v>
      </c>
      <c r="AO32" s="23">
        <v>8.8423387938261586E-2</v>
      </c>
      <c r="AP32" s="23">
        <v>9.5801681004806252E-2</v>
      </c>
      <c r="AQ32" s="23">
        <v>0.76186477247071394</v>
      </c>
      <c r="AR32" s="24">
        <v>80689387.841399997</v>
      </c>
      <c r="AS32" s="25">
        <f t="shared" si="20"/>
        <v>843.85225485940612</v>
      </c>
      <c r="AT32" s="25">
        <f t="shared" si="20"/>
        <v>819.91272780764621</v>
      </c>
      <c r="AU32" s="25">
        <f t="shared" si="20"/>
        <v>793.28285664717657</v>
      </c>
      <c r="AV32" s="25">
        <f t="shared" si="20"/>
        <v>764.52924902198151</v>
      </c>
      <c r="AW32" s="25">
        <f t="shared" si="20"/>
        <v>734.17323233520176</v>
      </c>
      <c r="AX32" s="25">
        <f t="shared" si="20"/>
        <v>704.14260381773784</v>
      </c>
      <c r="AY32" s="25">
        <f t="shared" si="20"/>
        <v>675.05757273133656</v>
      </c>
      <c r="AZ32" s="25">
        <f t="shared" si="20"/>
        <v>646.55867895683173</v>
      </c>
      <c r="BA32" s="25">
        <f t="shared" si="20"/>
        <v>618.34582224569306</v>
      </c>
      <c r="BB32" s="25">
        <f t="shared" si="20"/>
        <v>590.17558570317294</v>
      </c>
      <c r="BC32" s="26">
        <f t="shared" si="11"/>
        <v>719.00305841261832</v>
      </c>
      <c r="BD32" s="26">
        <f t="shared" si="12"/>
        <v>590.17558570317294</v>
      </c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</row>
    <row r="33" spans="1:79" x14ac:dyDescent="0.25">
      <c r="A33" s="16" t="s">
        <v>72</v>
      </c>
      <c r="B33" s="17">
        <v>2340.9359761999999</v>
      </c>
      <c r="C33" s="17">
        <v>1000</v>
      </c>
      <c r="D33" s="17">
        <v>1313.4459059999999</v>
      </c>
      <c r="E33" s="17">
        <v>0</v>
      </c>
      <c r="F33" s="17">
        <v>11353987</v>
      </c>
      <c r="G33" s="17">
        <v>5730957</v>
      </c>
      <c r="H33" s="17">
        <v>2208001</v>
      </c>
      <c r="I33" s="17">
        <v>0</v>
      </c>
      <c r="J33" s="17">
        <v>1662.4</v>
      </c>
      <c r="K33" s="17">
        <v>0</v>
      </c>
      <c r="L33" s="17">
        <f t="shared" si="9"/>
        <v>17605001.757750507</v>
      </c>
      <c r="M33" s="18">
        <f t="shared" si="13"/>
        <v>2200.4798176279996</v>
      </c>
      <c r="N33" s="19">
        <f t="shared" si="14"/>
        <v>7594318.6524115447</v>
      </c>
      <c r="O33" s="19">
        <f t="shared" si="15"/>
        <v>1476861.2275884538</v>
      </c>
      <c r="P33" s="19">
        <f t="shared" si="3"/>
        <v>10221765.120000001</v>
      </c>
      <c r="Q33" s="19">
        <f t="shared" si="21"/>
        <v>0</v>
      </c>
      <c r="R33" s="19">
        <f t="shared" si="22"/>
        <v>0</v>
      </c>
      <c r="S33" s="20">
        <f t="shared" si="23"/>
        <v>0.39246351808169894</v>
      </c>
      <c r="T33" s="20">
        <f t="shared" si="24"/>
        <v>0.7</v>
      </c>
      <c r="U33" s="39">
        <f t="shared" si="10"/>
        <v>14436343.68818683</v>
      </c>
      <c r="V33" s="21"/>
      <c r="W33" s="22">
        <v>3261075.8320251782</v>
      </c>
      <c r="X33" s="22">
        <v>3459833.9725480471</v>
      </c>
      <c r="Y33" s="22">
        <v>3670706.1516455952</v>
      </c>
      <c r="Z33" s="22">
        <v>3894430.70350732</v>
      </c>
      <c r="AA33" s="22">
        <v>4131790.9627882536</v>
      </c>
      <c r="AB33" s="22">
        <v>4383618.0073261885</v>
      </c>
      <c r="AC33" s="22">
        <v>4650793.5680237878</v>
      </c>
      <c r="AD33" s="22">
        <v>4721995.6329768756</v>
      </c>
      <c r="AE33" s="22">
        <v>4721995.6329768756</v>
      </c>
      <c r="AF33" s="22">
        <v>4721995.6329768756</v>
      </c>
      <c r="AG33" s="23">
        <v>3.1035013241784176E-2</v>
      </c>
      <c r="AH33" s="23">
        <v>4.1948637868847644E-2</v>
      </c>
      <c r="AI33" s="23">
        <v>5.321881813557619E-2</v>
      </c>
      <c r="AJ33" s="23">
        <v>6.3470746305540199E-2</v>
      </c>
      <c r="AK33" s="23">
        <v>7.2750343651852012E-2</v>
      </c>
      <c r="AL33" s="23">
        <v>8.110124952435338E-2</v>
      </c>
      <c r="AM33" s="23">
        <v>8.8564932808121916E-2</v>
      </c>
      <c r="AN33" s="23">
        <v>9.5180797921778831E-2</v>
      </c>
      <c r="AO33" s="23">
        <v>0.10098628562294884</v>
      </c>
      <c r="AP33" s="23">
        <v>0.10601696887513207</v>
      </c>
      <c r="AQ33" s="23">
        <v>1.5006422353948949</v>
      </c>
      <c r="AR33" s="24">
        <v>24919278.456799999</v>
      </c>
      <c r="AS33" s="25">
        <f t="shared" si="20"/>
        <v>1237.7161001355505</v>
      </c>
      <c r="AT33" s="25">
        <f t="shared" si="20"/>
        <v>1213.2345333388103</v>
      </c>
      <c r="AU33" s="25">
        <f t="shared" si="20"/>
        <v>1188.6741277226722</v>
      </c>
      <c r="AV33" s="25">
        <f t="shared" si="20"/>
        <v>1165.6773793211526</v>
      </c>
      <c r="AW33" s="25">
        <f t="shared" si="20"/>
        <v>1144.0335914924487</v>
      </c>
      <c r="AX33" s="25">
        <f t="shared" si="20"/>
        <v>1123.5580840238615</v>
      </c>
      <c r="AY33" s="25">
        <f t="shared" si="20"/>
        <v>1104.0879691516075</v>
      </c>
      <c r="AZ33" s="25">
        <f t="shared" si="20"/>
        <v>1094.2104408878251</v>
      </c>
      <c r="BA33" s="25">
        <f t="shared" si="20"/>
        <v>1088.2440169760414</v>
      </c>
      <c r="BB33" s="25">
        <f t="shared" si="20"/>
        <v>1083.126248943654</v>
      </c>
      <c r="BC33" s="26">
        <f t="shared" si="11"/>
        <v>1144.2562491993624</v>
      </c>
      <c r="BD33" s="26">
        <f t="shared" si="12"/>
        <v>1083.126248943654</v>
      </c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</row>
    <row r="34" spans="1:79" x14ac:dyDescent="0.25">
      <c r="A34" s="16" t="s">
        <v>73</v>
      </c>
      <c r="B34" s="17">
        <v>2219.4027956</v>
      </c>
      <c r="C34" s="17">
        <v>1000</v>
      </c>
      <c r="D34" s="17">
        <v>1366.2534776</v>
      </c>
      <c r="E34" s="17">
        <v>1921012399.6359246</v>
      </c>
      <c r="F34" s="17">
        <v>4156143.4079999998</v>
      </c>
      <c r="G34" s="17">
        <v>44002776.7729</v>
      </c>
      <c r="H34" s="17">
        <v>12502558</v>
      </c>
      <c r="I34" s="17">
        <v>2590211.4823018005</v>
      </c>
      <c r="J34" s="17">
        <v>9847.6</v>
      </c>
      <c r="K34" s="17">
        <v>0</v>
      </c>
      <c r="L34" s="17">
        <f t="shared" si="9"/>
        <v>36114804.408780672</v>
      </c>
      <c r="M34" s="18">
        <f t="shared" si="13"/>
        <v>2086.2386278639997</v>
      </c>
      <c r="N34" s="19">
        <f t="shared" si="14"/>
        <v>27582.203066219576</v>
      </c>
      <c r="O34" s="19">
        <f t="shared" si="15"/>
        <v>82973.097833776847</v>
      </c>
      <c r="P34" s="19">
        <f t="shared" si="3"/>
        <v>60550922.880000003</v>
      </c>
      <c r="Q34" s="19">
        <f t="shared" si="21"/>
        <v>1921012399.6359246</v>
      </c>
      <c r="R34" s="19">
        <f t="shared" si="22"/>
        <v>2590211.4823018005</v>
      </c>
      <c r="S34" s="20">
        <f t="shared" si="23"/>
        <v>0.50869486831890876</v>
      </c>
      <c r="T34" s="20">
        <f t="shared" si="24"/>
        <v>0.7</v>
      </c>
      <c r="U34" s="39">
        <f t="shared" si="10"/>
        <v>31321420.310288448</v>
      </c>
      <c r="V34" s="21">
        <v>2410637.290132205</v>
      </c>
      <c r="W34" s="22">
        <v>8344247.8219562788</v>
      </c>
      <c r="X34" s="22">
        <v>9394883.1627347302</v>
      </c>
      <c r="Y34" s="22">
        <v>10577805.396573586</v>
      </c>
      <c r="Z34" s="22">
        <v>11909670.942114362</v>
      </c>
      <c r="AA34" s="22">
        <v>13409233.449822094</v>
      </c>
      <c r="AB34" s="22">
        <v>15097607.867233478</v>
      </c>
      <c r="AC34" s="22">
        <v>16998567.753011588</v>
      </c>
      <c r="AD34" s="22">
        <v>19138880.026208654</v>
      </c>
      <c r="AE34" s="22">
        <v>21548681.8642537</v>
      </c>
      <c r="AF34" s="22">
        <v>24261905.056667082</v>
      </c>
      <c r="AG34" s="23">
        <v>4.4177939806613338E-2</v>
      </c>
      <c r="AH34" s="23">
        <v>5.58919541577729E-2</v>
      </c>
      <c r="AI34" s="23">
        <v>6.6658701415474086E-2</v>
      </c>
      <c r="AJ34" s="23">
        <v>7.6505373345477676E-2</v>
      </c>
      <c r="AK34" s="23">
        <v>8.5457924616214306E-2</v>
      </c>
      <c r="AL34" s="23">
        <v>9.3541117197171855E-2</v>
      </c>
      <c r="AM34" s="23">
        <v>0.10077856296868844</v>
      </c>
      <c r="AN34" s="23">
        <v>0.10719276461114169</v>
      </c>
      <c r="AO34" s="23">
        <v>0.1128051548388648</v>
      </c>
      <c r="AP34" s="23">
        <v>0.11763613404156197</v>
      </c>
      <c r="AQ34" s="23">
        <v>0.93050619567916049</v>
      </c>
      <c r="AR34" s="24">
        <v>153914184.36679998</v>
      </c>
      <c r="AS34" s="25">
        <f t="shared" si="20"/>
        <v>779.7832708204121</v>
      </c>
      <c r="AT34" s="25">
        <f t="shared" si="20"/>
        <v>754.17012042818089</v>
      </c>
      <c r="AU34" s="25">
        <f t="shared" si="20"/>
        <v>730.21482458437902</v>
      </c>
      <c r="AV34" s="25">
        <f t="shared" si="20"/>
        <v>707.59722117801573</v>
      </c>
      <c r="AW34" s="25">
        <f t="shared" si="20"/>
        <v>686.04065947588549</v>
      </c>
      <c r="AX34" s="25">
        <f t="shared" si="20"/>
        <v>665.30400820938928</v>
      </c>
      <c r="AY34" s="25">
        <f t="shared" si="20"/>
        <v>645.17586698101934</v>
      </c>
      <c r="AZ34" s="25">
        <f t="shared" si="20"/>
        <v>625.47049006897498</v>
      </c>
      <c r="BA34" s="25">
        <f t="shared" si="20"/>
        <v>606.02506340124819</v>
      </c>
      <c r="BB34" s="25">
        <f t="shared" si="20"/>
        <v>586.69805922848741</v>
      </c>
      <c r="BC34" s="26">
        <f t="shared" si="11"/>
        <v>678.6479584375993</v>
      </c>
      <c r="BD34" s="26">
        <f t="shared" si="12"/>
        <v>586.69805922848741</v>
      </c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</row>
    <row r="35" spans="1:79" x14ac:dyDescent="0.25">
      <c r="A35" s="16" t="s">
        <v>74</v>
      </c>
      <c r="B35" s="17">
        <v>2044.2853448000001</v>
      </c>
      <c r="C35" s="17">
        <v>1000</v>
      </c>
      <c r="D35" s="17">
        <v>0</v>
      </c>
      <c r="E35" s="17">
        <v>826846418.97859919</v>
      </c>
      <c r="F35" s="17">
        <v>50607838</v>
      </c>
      <c r="G35" s="17">
        <v>15195335.001800001</v>
      </c>
      <c r="H35" s="17">
        <v>0</v>
      </c>
      <c r="I35" s="17">
        <v>362531.25863500009</v>
      </c>
      <c r="J35" s="17">
        <v>4709.1000000000004</v>
      </c>
      <c r="K35" s="17">
        <v>2249</v>
      </c>
      <c r="L35" s="17">
        <f t="shared" si="9"/>
        <v>59739521.488095574</v>
      </c>
      <c r="M35" s="18">
        <f t="shared" si="13"/>
        <v>1921.628224112</v>
      </c>
      <c r="N35" s="19">
        <f t="shared" si="14"/>
        <v>33884576.521799996</v>
      </c>
      <c r="O35" s="19">
        <f t="shared" si="15"/>
        <v>0</v>
      </c>
      <c r="P35" s="19">
        <f t="shared" ref="P35:P51" si="25">MIN(((J35*8784*0.7)+(0.15*K35*8784)), SUM(F35:H35))</f>
        <v>31918596.48</v>
      </c>
      <c r="Q35" s="19">
        <f t="shared" si="21"/>
        <v>11692215218.978601</v>
      </c>
      <c r="R35" s="19">
        <f t="shared" si="22"/>
        <v>11227900.058635</v>
      </c>
      <c r="S35" s="20">
        <f t="shared" si="23"/>
        <v>0.36734999564750009</v>
      </c>
      <c r="T35" s="20">
        <f t="shared" si="24"/>
        <v>0.7</v>
      </c>
      <c r="U35" s="39">
        <f t="shared" si="10"/>
        <v>54362185.15267615</v>
      </c>
      <c r="V35" s="21">
        <v>2295625.0875564399</v>
      </c>
      <c r="W35" s="22">
        <v>4476628.244452402</v>
      </c>
      <c r="X35" s="22">
        <v>5077972.6318094656</v>
      </c>
      <c r="Y35" s="22">
        <v>5760095.4650099985</v>
      </c>
      <c r="Z35" s="22">
        <v>6533847.6931109373</v>
      </c>
      <c r="AA35" s="22">
        <v>7411537.8705267711</v>
      </c>
      <c r="AB35" s="22">
        <v>8407127.9568040334</v>
      </c>
      <c r="AC35" s="22">
        <v>9536455.4181320574</v>
      </c>
      <c r="AD35" s="22">
        <v>10817485.163695855</v>
      </c>
      <c r="AE35" s="22">
        <v>11668176.311000001</v>
      </c>
      <c r="AF35" s="22">
        <v>11668176.311000001</v>
      </c>
      <c r="AG35" s="23">
        <v>2.3711701365905294E-2</v>
      </c>
      <c r="AH35" s="23">
        <v>3.3248180578932023E-2</v>
      </c>
      <c r="AI35" s="23">
        <v>4.3920817462107686E-2</v>
      </c>
      <c r="AJ35" s="23">
        <v>5.5100638222559672E-2</v>
      </c>
      <c r="AK35" s="23">
        <v>6.5281844829774741E-2</v>
      </c>
      <c r="AL35" s="23">
        <v>7.4506518935239296E-2</v>
      </c>
      <c r="AM35" s="23">
        <v>8.2814709395660768E-2</v>
      </c>
      <c r="AN35" s="23">
        <v>9.0244527440311195E-2</v>
      </c>
      <c r="AO35" s="23">
        <v>9.6832237352173431E-2</v>
      </c>
      <c r="AP35" s="23">
        <v>0.10261234287404637</v>
      </c>
      <c r="AQ35" s="23">
        <v>0.86123824559614315</v>
      </c>
      <c r="AR35" s="24">
        <v>137704068.46430001</v>
      </c>
      <c r="AS35" s="25">
        <f t="shared" si="20"/>
        <v>1255.2539228769047</v>
      </c>
      <c r="AT35" s="25">
        <f t="shared" si="20"/>
        <v>1230.6407667852754</v>
      </c>
      <c r="AU35" s="25">
        <f t="shared" si="20"/>
        <v>1204.0934153140909</v>
      </c>
      <c r="AV35" s="25">
        <f t="shared" si="20"/>
        <v>1176.7310174076431</v>
      </c>
      <c r="AW35" s="25">
        <f t="shared" si="20"/>
        <v>1150.7610846955763</v>
      </c>
      <c r="AX35" s="25">
        <f t="shared" si="20"/>
        <v>1125.8607027007308</v>
      </c>
      <c r="AY35" s="25">
        <f t="shared" si="20"/>
        <v>1101.7354050709791</v>
      </c>
      <c r="AZ35" s="25">
        <f t="shared" si="20"/>
        <v>1078.1139728046971</v>
      </c>
      <c r="BA35" s="25">
        <f t="shared" si="20"/>
        <v>1060.9450866298221</v>
      </c>
      <c r="BB35" s="25">
        <f t="shared" si="20"/>
        <v>1053.8954072935685</v>
      </c>
      <c r="BC35" s="26">
        <f t="shared" si="11"/>
        <v>1143.8030781579289</v>
      </c>
      <c r="BD35" s="26">
        <f t="shared" si="12"/>
        <v>1053.8954072935685</v>
      </c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</row>
    <row r="36" spans="1:79" x14ac:dyDescent="0.25">
      <c r="A36" s="16" t="s">
        <v>75</v>
      </c>
      <c r="B36" s="17">
        <v>2367.8470266999998</v>
      </c>
      <c r="C36" s="17">
        <v>0</v>
      </c>
      <c r="D36" s="17">
        <v>0</v>
      </c>
      <c r="E36" s="17">
        <v>0</v>
      </c>
      <c r="F36" s="17">
        <v>28186691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f t="shared" si="9"/>
        <v>33370886.23843082</v>
      </c>
      <c r="M36" s="18">
        <f t="shared" si="13"/>
        <v>2225.7762050979995</v>
      </c>
      <c r="N36" s="19">
        <f t="shared" si="14"/>
        <v>28186691</v>
      </c>
      <c r="O36" s="19">
        <f t="shared" si="15"/>
        <v>0</v>
      </c>
      <c r="P36" s="19">
        <f t="shared" si="25"/>
        <v>0</v>
      </c>
      <c r="Q36" s="19">
        <f t="shared" si="21"/>
        <v>0</v>
      </c>
      <c r="R36" s="19">
        <f t="shared" si="22"/>
        <v>0</v>
      </c>
      <c r="S36" s="20"/>
      <c r="T36" s="20"/>
      <c r="U36" s="39">
        <f t="shared" si="10"/>
        <v>31368633.064124968</v>
      </c>
      <c r="V36" s="21"/>
      <c r="W36" s="22">
        <v>5459956.5101004001</v>
      </c>
      <c r="X36" s="22">
        <v>5459956.5101004001</v>
      </c>
      <c r="Y36" s="22">
        <v>5459956.5101004001</v>
      </c>
      <c r="Z36" s="22">
        <v>5459956.5101004001</v>
      </c>
      <c r="AA36" s="22">
        <v>5459956.5101004001</v>
      </c>
      <c r="AB36" s="22">
        <v>5459956.5101004001</v>
      </c>
      <c r="AC36" s="22">
        <v>5459956.5101004001</v>
      </c>
      <c r="AD36" s="22">
        <v>5459956.5101004001</v>
      </c>
      <c r="AE36" s="22">
        <v>5459956.5101004001</v>
      </c>
      <c r="AF36" s="22">
        <v>5459956.5101004001</v>
      </c>
      <c r="AG36" s="23">
        <v>1.3905077599230736E-2</v>
      </c>
      <c r="AH36" s="23">
        <v>2.1588731916621539E-2</v>
      </c>
      <c r="AI36" s="23">
        <v>3.0668948227100919E-2</v>
      </c>
      <c r="AJ36" s="23">
        <v>4.0993977973776304E-2</v>
      </c>
      <c r="AK36" s="23">
        <v>5.240981445235255E-2</v>
      </c>
      <c r="AL36" s="23">
        <v>6.3172354804844968E-2</v>
      </c>
      <c r="AM36" s="23">
        <v>7.2992897255679534E-2</v>
      </c>
      <c r="AN36" s="23">
        <v>8.1902885547603055E-2</v>
      </c>
      <c r="AO36" s="23">
        <v>8.993232259045425E-2</v>
      </c>
      <c r="AP36" s="23">
        <v>9.7109828614531768E-2</v>
      </c>
      <c r="AQ36" s="23">
        <v>2.5949466162513546</v>
      </c>
      <c r="AR36" s="24">
        <v>15822199.395599999</v>
      </c>
      <c r="AS36" s="25">
        <f t="shared" si="20"/>
        <v>1852.478891016201</v>
      </c>
      <c r="AT36" s="25">
        <f t="shared" si="20"/>
        <v>1845.8527693351105</v>
      </c>
      <c r="AU36" s="25">
        <f t="shared" si="20"/>
        <v>1838.0831512852844</v>
      </c>
      <c r="AV36" s="25">
        <f t="shared" si="20"/>
        <v>1829.327485233855</v>
      </c>
      <c r="AW36" s="25">
        <f t="shared" si="20"/>
        <v>1819.7434011411597</v>
      </c>
      <c r="AX36" s="25">
        <f t="shared" si="20"/>
        <v>1810.7993035687825</v>
      </c>
      <c r="AY36" s="25">
        <f t="shared" si="20"/>
        <v>1802.7144158786748</v>
      </c>
      <c r="AZ36" s="25">
        <f t="shared" si="20"/>
        <v>1795.4413661747471</v>
      </c>
      <c r="BA36" s="25">
        <f t="shared" si="20"/>
        <v>1788.9371842674393</v>
      </c>
      <c r="BB36" s="25">
        <f t="shared" si="20"/>
        <v>1783.1628631579874</v>
      </c>
      <c r="BC36" s="26">
        <f t="shared" si="11"/>
        <v>1816.654083105924</v>
      </c>
      <c r="BD36" s="26">
        <f t="shared" si="12"/>
        <v>1783.1628631579874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</row>
    <row r="37" spans="1:79" x14ac:dyDescent="0.25">
      <c r="A37" s="30" t="s">
        <v>76</v>
      </c>
      <c r="B37" s="17">
        <v>2126.4919454000001</v>
      </c>
      <c r="C37" s="17">
        <v>1000</v>
      </c>
      <c r="D37" s="17">
        <v>1331.8594760999999</v>
      </c>
      <c r="E37" s="17">
        <v>284732505.57003486</v>
      </c>
      <c r="F37" s="17">
        <v>86473075</v>
      </c>
      <c r="G37" s="17">
        <v>20907183.119899999</v>
      </c>
      <c r="H37" s="17">
        <v>321602</v>
      </c>
      <c r="I37" s="17">
        <v>214178.34231189999</v>
      </c>
      <c r="J37" s="17">
        <v>4342.5</v>
      </c>
      <c r="K37" s="17">
        <v>539</v>
      </c>
      <c r="L37" s="17">
        <f t="shared" si="9"/>
        <v>102752270.88908644</v>
      </c>
      <c r="M37" s="18">
        <f t="shared" si="13"/>
        <v>1998.902428676</v>
      </c>
      <c r="N37" s="19">
        <f t="shared" si="14"/>
        <v>79993007.737065971</v>
      </c>
      <c r="O37" s="19">
        <f t="shared" si="15"/>
        <v>297501.98283403117</v>
      </c>
      <c r="P37" s="19">
        <f t="shared" si="25"/>
        <v>27411350.399999999</v>
      </c>
      <c r="Q37" s="19">
        <f t="shared" si="21"/>
        <v>2888749305.5700355</v>
      </c>
      <c r="R37" s="19">
        <f t="shared" si="22"/>
        <v>2818195.1423119004</v>
      </c>
      <c r="S37" s="20">
        <f t="shared" ref="S37:S48" si="26">G37/(8784*J37)</f>
        <v>0.54810450150899792</v>
      </c>
      <c r="T37" s="20">
        <f t="shared" ref="T37:T48" si="27">(P37-(0.15*8784*K37))/(8784*J37)</f>
        <v>0.7</v>
      </c>
      <c r="U37" s="39">
        <f t="shared" si="10"/>
        <v>95297273.991642654</v>
      </c>
      <c r="V37" s="21">
        <v>993077.25115620636</v>
      </c>
      <c r="W37" s="22">
        <v>3286936.6168206702</v>
      </c>
      <c r="X37" s="22">
        <v>3854232.2836537608</v>
      </c>
      <c r="Y37" s="22">
        <v>4519438.0750571536</v>
      </c>
      <c r="Z37" s="22">
        <v>5299452.3970188377</v>
      </c>
      <c r="AA37" s="22">
        <v>6214090.1682591476</v>
      </c>
      <c r="AB37" s="22">
        <v>7286586.1840701681</v>
      </c>
      <c r="AC37" s="22">
        <v>8544185.3562218938</v>
      </c>
      <c r="AD37" s="22">
        <v>10018834.82296209</v>
      </c>
      <c r="AE37" s="22">
        <v>11747995.510970866</v>
      </c>
      <c r="AF37" s="22">
        <v>13775593.765601883</v>
      </c>
      <c r="AG37" s="23">
        <v>4.1676898585901109E-2</v>
      </c>
      <c r="AH37" s="23">
        <v>5.3480896117270589E-2</v>
      </c>
      <c r="AI37" s="23">
        <v>6.4319755857136771E-2</v>
      </c>
      <c r="AJ37" s="23">
        <v>7.4224054995581046E-2</v>
      </c>
      <c r="AK37" s="23">
        <v>8.3222984559671156E-2</v>
      </c>
      <c r="AL37" s="23">
        <v>9.134440294933982E-2</v>
      </c>
      <c r="AM37" s="23">
        <v>9.8614887260712103E-2</v>
      </c>
      <c r="AN37" s="23">
        <v>0.10505978248567323</v>
      </c>
      <c r="AO37" s="23">
        <v>0.11070324867286038</v>
      </c>
      <c r="AP37" s="23">
        <v>0.11556830613179882</v>
      </c>
      <c r="AQ37" s="23">
        <v>0.85969038999059932</v>
      </c>
      <c r="AR37" s="24">
        <v>163906374.48639998</v>
      </c>
      <c r="AS37" s="25">
        <f t="shared" si="20"/>
        <v>1579.4337497178669</v>
      </c>
      <c r="AT37" s="25">
        <f t="shared" si="20"/>
        <v>1550.768475348681</v>
      </c>
      <c r="AU37" s="25">
        <f t="shared" si="20"/>
        <v>1523.5888757253549</v>
      </c>
      <c r="AV37" s="25">
        <f t="shared" si="20"/>
        <v>1497.5441778722231</v>
      </c>
      <c r="AW37" s="25">
        <f t="shared" si="20"/>
        <v>1472.2947736867902</v>
      </c>
      <c r="AX37" s="25">
        <f t="shared" si="20"/>
        <v>1447.5065165397166</v>
      </c>
      <c r="AY37" s="25">
        <f t="shared" si="20"/>
        <v>1422.8462517225992</v>
      </c>
      <c r="AZ37" s="25">
        <f t="shared" si="20"/>
        <v>1397.9786399431332</v>
      </c>
      <c r="BA37" s="25">
        <f t="shared" si="20"/>
        <v>1372.5644328052399</v>
      </c>
      <c r="BB37" s="25">
        <f t="shared" si="20"/>
        <v>1346.2604487045794</v>
      </c>
      <c r="BC37" s="26">
        <f t="shared" si="11"/>
        <v>1461.0786342066185</v>
      </c>
      <c r="BD37" s="26">
        <f t="shared" si="12"/>
        <v>1346.2604487045794</v>
      </c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</row>
    <row r="38" spans="1:79" x14ac:dyDescent="0.25">
      <c r="A38" s="16" t="s">
        <v>77</v>
      </c>
      <c r="B38" s="17">
        <v>2304.7120074999998</v>
      </c>
      <c r="C38" s="17">
        <v>1000</v>
      </c>
      <c r="D38" s="17">
        <v>1382.0249091000001</v>
      </c>
      <c r="E38" s="17">
        <v>13854903.0142067</v>
      </c>
      <c r="F38" s="17">
        <v>29102160</v>
      </c>
      <c r="G38" s="17">
        <v>29943376.000300001</v>
      </c>
      <c r="H38" s="17">
        <v>8488757.7226999998</v>
      </c>
      <c r="I38" s="17">
        <v>13846.757718600027</v>
      </c>
      <c r="J38" s="17">
        <v>8035.1</v>
      </c>
      <c r="K38" s="17">
        <v>0</v>
      </c>
      <c r="L38" s="17">
        <f t="shared" si="9"/>
        <v>54380501.559793405</v>
      </c>
      <c r="M38" s="18">
        <f t="shared" si="13"/>
        <v>2166.4292870499999</v>
      </c>
      <c r="N38" s="19">
        <f t="shared" si="14"/>
        <v>14034401.129976669</v>
      </c>
      <c r="O38" s="19">
        <f t="shared" si="15"/>
        <v>4093669.7130233301</v>
      </c>
      <c r="P38" s="19">
        <f t="shared" si="25"/>
        <v>49406222.880000003</v>
      </c>
      <c r="Q38" s="19">
        <f t="shared" si="21"/>
        <v>13854903.0142067</v>
      </c>
      <c r="R38" s="19">
        <f t="shared" si="22"/>
        <v>13846.757718600027</v>
      </c>
      <c r="S38" s="20">
        <f t="shared" si="26"/>
        <v>0.42424540833893432</v>
      </c>
      <c r="T38" s="20">
        <f t="shared" si="27"/>
        <v>0.7</v>
      </c>
      <c r="U38" s="39">
        <f t="shared" si="10"/>
        <v>42741084.465114884</v>
      </c>
      <c r="V38" s="21"/>
      <c r="W38" s="22">
        <v>11742784.579366207</v>
      </c>
      <c r="X38" s="22">
        <v>12723152.778090764</v>
      </c>
      <c r="Y38" s="22">
        <v>13785368.838246694</v>
      </c>
      <c r="Z38" s="22">
        <v>14936265.980688779</v>
      </c>
      <c r="AA38" s="22">
        <v>15579317.626</v>
      </c>
      <c r="AB38" s="22">
        <v>15579317.626</v>
      </c>
      <c r="AC38" s="22">
        <v>15579317.626</v>
      </c>
      <c r="AD38" s="22">
        <v>15579317.626</v>
      </c>
      <c r="AE38" s="22">
        <v>15579317.626</v>
      </c>
      <c r="AF38" s="22">
        <v>15579317.626</v>
      </c>
      <c r="AG38" s="23">
        <v>1.8556648857496666E-2</v>
      </c>
      <c r="AH38" s="23">
        <v>2.7118253019082054E-2</v>
      </c>
      <c r="AI38" s="23">
        <v>3.6949700287380462E-2</v>
      </c>
      <c r="AJ38" s="23">
        <v>4.7896499759402737E-2</v>
      </c>
      <c r="AK38" s="23">
        <v>5.8844852296362979E-2</v>
      </c>
      <c r="AL38" s="23">
        <v>6.8820837546218247E-2</v>
      </c>
      <c r="AM38" s="23">
        <v>7.7862076239610223E-2</v>
      </c>
      <c r="AN38" s="23">
        <v>8.6004420288822089E-2</v>
      </c>
      <c r="AO38" s="23">
        <v>9.3282031330115645E-2</v>
      </c>
      <c r="AP38" s="23">
        <v>9.9727455722362829E-2</v>
      </c>
      <c r="AQ38" s="23">
        <v>1.1444401272607516</v>
      </c>
      <c r="AR38" s="24">
        <v>63797104.862399995</v>
      </c>
      <c r="AS38" s="25">
        <f t="shared" si="20"/>
        <v>1062.223010150507</v>
      </c>
      <c r="AT38" s="25">
        <f t="shared" si="20"/>
        <v>1042.4481943958024</v>
      </c>
      <c r="AU38" s="25">
        <f t="shared" si="20"/>
        <v>1021.4046926598788</v>
      </c>
      <c r="AV38" s="25">
        <f t="shared" si="20"/>
        <v>999.32317623066217</v>
      </c>
      <c r="AW38" s="25">
        <f t="shared" si="20"/>
        <v>983.89278557152534</v>
      </c>
      <c r="AX38" s="25">
        <f t="shared" si="20"/>
        <v>976.73782869914714</v>
      </c>
      <c r="AY38" s="25">
        <f t="shared" si="20"/>
        <v>970.34259415962379</v>
      </c>
      <c r="AZ38" s="25">
        <f t="shared" si="20"/>
        <v>964.65443489455879</v>
      </c>
      <c r="BA38" s="25">
        <f t="shared" si="20"/>
        <v>959.62651577101519</v>
      </c>
      <c r="BB38" s="25">
        <f t="shared" si="20"/>
        <v>955.21709764479442</v>
      </c>
      <c r="BC38" s="26">
        <f t="shared" si="11"/>
        <v>993.58703301775154</v>
      </c>
      <c r="BD38" s="26">
        <f t="shared" si="12"/>
        <v>955.21709764479442</v>
      </c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</row>
    <row r="39" spans="1:79" x14ac:dyDescent="0.25">
      <c r="A39" s="16" t="s">
        <v>78</v>
      </c>
      <c r="B39" s="17">
        <v>2079.5252223000002</v>
      </c>
      <c r="C39" s="17">
        <v>1000</v>
      </c>
      <c r="D39" s="17">
        <v>0</v>
      </c>
      <c r="E39" s="17">
        <v>103545341.24990836</v>
      </c>
      <c r="F39" s="17">
        <v>2640259</v>
      </c>
      <c r="G39" s="17">
        <v>11424290.9999</v>
      </c>
      <c r="H39" s="17">
        <v>0</v>
      </c>
      <c r="I39" s="17">
        <v>123816.30492919998</v>
      </c>
      <c r="J39" s="17">
        <v>3434.6</v>
      </c>
      <c r="K39" s="17">
        <v>0</v>
      </c>
      <c r="L39" s="17">
        <f t="shared" si="9"/>
        <v>8509160.7625272423</v>
      </c>
      <c r="M39" s="18">
        <f t="shared" si="13"/>
        <v>1954.753708962</v>
      </c>
      <c r="N39" s="19">
        <f t="shared" si="14"/>
        <v>0</v>
      </c>
      <c r="O39" s="19">
        <f t="shared" si="15"/>
        <v>0</v>
      </c>
      <c r="P39" s="19">
        <f t="shared" si="25"/>
        <v>14064549.9999</v>
      </c>
      <c r="Q39" s="19">
        <f t="shared" si="21"/>
        <v>103545341.24990836</v>
      </c>
      <c r="R39" s="19">
        <f t="shared" si="22"/>
        <v>123816.30492919998</v>
      </c>
      <c r="S39" s="20">
        <f t="shared" si="26"/>
        <v>0.37866988193424211</v>
      </c>
      <c r="T39" s="20">
        <f t="shared" si="27"/>
        <v>0.4661839835808626</v>
      </c>
      <c r="U39" s="39">
        <f t="shared" si="10"/>
        <v>7084047.6705749538</v>
      </c>
      <c r="V39" s="21"/>
      <c r="W39" s="22">
        <v>9131577.0351819769</v>
      </c>
      <c r="X39" s="22">
        <v>9688134.2466795612</v>
      </c>
      <c r="Y39" s="22">
        <v>10278612.863918623</v>
      </c>
      <c r="Z39" s="22">
        <v>10905080.350483691</v>
      </c>
      <c r="AA39" s="22">
        <v>11569730.179055318</v>
      </c>
      <c r="AB39" s="22">
        <v>12274889.511493251</v>
      </c>
      <c r="AC39" s="22">
        <v>12567372.3718125</v>
      </c>
      <c r="AD39" s="22">
        <v>12567372.3718125</v>
      </c>
      <c r="AE39" s="22">
        <v>12567372.3718125</v>
      </c>
      <c r="AF39" s="22">
        <v>12567372.3718125</v>
      </c>
      <c r="AG39" s="23">
        <v>4.65591326838556E-2</v>
      </c>
      <c r="AH39" s="23">
        <v>5.7660886724314978E-2</v>
      </c>
      <c r="AI39" s="23">
        <v>6.7777560375592044E-2</v>
      </c>
      <c r="AJ39" s="23">
        <v>7.6948766242878636E-2</v>
      </c>
      <c r="AK39" s="23">
        <v>8.5212234253425556E-2</v>
      </c>
      <c r="AL39" s="23">
        <v>9.2603897258988654E-2</v>
      </c>
      <c r="AM39" s="23">
        <v>9.9157972702194452E-2</v>
      </c>
      <c r="AN39" s="23">
        <v>0.10490704052729076</v>
      </c>
      <c r="AO39" s="23">
        <v>0.10988211750746797</v>
      </c>
      <c r="AP39" s="23">
        <v>0.11411272815303566</v>
      </c>
      <c r="AQ39" s="23">
        <v>1.1121495781525226</v>
      </c>
      <c r="AR39" s="24">
        <v>50195189.085599996</v>
      </c>
      <c r="AS39" s="25">
        <f t="shared" si="20"/>
        <v>552.21195281248913</v>
      </c>
      <c r="AT39" s="25">
        <f t="shared" si="20"/>
        <v>529.23691183114374</v>
      </c>
      <c r="AU39" s="25">
        <f t="shared" si="20"/>
        <v>508.38032586034831</v>
      </c>
      <c r="AV39" s="25">
        <f t="shared" si="20"/>
        <v>489.29900732500164</v>
      </c>
      <c r="AW39" s="25">
        <f t="shared" si="20"/>
        <v>471.71415450857575</v>
      </c>
      <c r="AX39" s="25">
        <f t="shared" si="20"/>
        <v>455.39699223490811</v>
      </c>
      <c r="AY39" s="25">
        <f t="shared" si="20"/>
        <v>446.47839702853463</v>
      </c>
      <c r="AZ39" s="25">
        <f t="shared" si="20"/>
        <v>442.4547730196046</v>
      </c>
      <c r="BA39" s="25">
        <f t="shared" si="20"/>
        <v>439.03092541126358</v>
      </c>
      <c r="BB39" s="25">
        <f t="shared" si="20"/>
        <v>436.16083577013217</v>
      </c>
      <c r="BC39" s="26">
        <f t="shared" si="11"/>
        <v>477.03642758020021</v>
      </c>
      <c r="BD39" s="26">
        <f t="shared" si="12"/>
        <v>436.16083577013217</v>
      </c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</row>
    <row r="40" spans="1:79" x14ac:dyDescent="0.25">
      <c r="A40" s="16" t="s">
        <v>79</v>
      </c>
      <c r="B40" s="17">
        <v>2107.9581696</v>
      </c>
      <c r="C40" s="17">
        <v>1000</v>
      </c>
      <c r="D40" s="17">
        <v>1514.9898418</v>
      </c>
      <c r="E40" s="17">
        <v>3150956118.2280765</v>
      </c>
      <c r="F40" s="17">
        <v>87052562</v>
      </c>
      <c r="G40" s="17">
        <v>50028719.1127</v>
      </c>
      <c r="H40" s="17">
        <v>1638387</v>
      </c>
      <c r="I40" s="17">
        <v>3804205.3246400007</v>
      </c>
      <c r="J40" s="17">
        <v>9581.7999999999993</v>
      </c>
      <c r="K40" s="17">
        <v>0</v>
      </c>
      <c r="L40" s="17">
        <f t="shared" si="9"/>
        <v>119582487.07268788</v>
      </c>
      <c r="M40" s="18">
        <f t="shared" si="13"/>
        <v>1981.4806794239998</v>
      </c>
      <c r="N40" s="19">
        <f t="shared" si="14"/>
        <v>78328894.485853195</v>
      </c>
      <c r="O40" s="19">
        <f t="shared" si="15"/>
        <v>1474201.7868468198</v>
      </c>
      <c r="P40" s="19">
        <f t="shared" si="25"/>
        <v>58916571.839999989</v>
      </c>
      <c r="Q40" s="19">
        <f t="shared" si="21"/>
        <v>3150956118.2280765</v>
      </c>
      <c r="R40" s="19">
        <f t="shared" si="22"/>
        <v>3804205.3246400007</v>
      </c>
      <c r="S40" s="20">
        <f t="shared" si="26"/>
        <v>0.59440157981347352</v>
      </c>
      <c r="T40" s="20">
        <f t="shared" si="27"/>
        <v>0.7</v>
      </c>
      <c r="U40" s="39">
        <f t="shared" si="10"/>
        <v>109754059.87721181</v>
      </c>
      <c r="V40" s="21">
        <v>4480395.0401000939</v>
      </c>
      <c r="W40" s="22">
        <v>8430147.0121484883</v>
      </c>
      <c r="X40" s="22">
        <v>9885114.4874214325</v>
      </c>
      <c r="Y40" s="22">
        <v>11591196.249438304</v>
      </c>
      <c r="Z40" s="22">
        <v>13591732.363237385</v>
      </c>
      <c r="AA40" s="22">
        <v>15937542.998879563</v>
      </c>
      <c r="AB40" s="22">
        <v>18688219.43022972</v>
      </c>
      <c r="AC40" s="22">
        <v>21913637.848504532</v>
      </c>
      <c r="AD40" s="22">
        <v>25695734.446409348</v>
      </c>
      <c r="AE40" s="22">
        <v>30130586.865815494</v>
      </c>
      <c r="AF40" s="22">
        <v>35330854.884566806</v>
      </c>
      <c r="AG40" s="23">
        <v>4.6705125897233669E-2</v>
      </c>
      <c r="AH40" s="23">
        <v>5.8063621574088252E-2</v>
      </c>
      <c r="AI40" s="23">
        <v>6.8463551920541696E-2</v>
      </c>
      <c r="AJ40" s="23">
        <v>7.7936627795995084E-2</v>
      </c>
      <c r="AK40" s="23">
        <v>8.6513114251711098E-2</v>
      </c>
      <c r="AL40" s="23">
        <v>9.4221888285348679E-2</v>
      </c>
      <c r="AM40" s="23">
        <v>0.10109049416651014</v>
      </c>
      <c r="AN40" s="23">
        <v>0.1071451964333793</v>
      </c>
      <c r="AO40" s="23">
        <v>0.11241103065637184</v>
      </c>
      <c r="AP40" s="23">
        <v>0.11691185206073457</v>
      </c>
      <c r="AQ40" s="23">
        <v>1.4220124802014906</v>
      </c>
      <c r="AR40" s="24">
        <v>155577427.49770001</v>
      </c>
      <c r="AS40" s="25">
        <f t="shared" si="20"/>
        <v>1349.1530664538191</v>
      </c>
      <c r="AT40" s="25">
        <f t="shared" si="20"/>
        <v>1322.9535483252282</v>
      </c>
      <c r="AU40" s="25">
        <f t="shared" si="20"/>
        <v>1296.9702085017213</v>
      </c>
      <c r="AV40" s="25">
        <f t="shared" si="20"/>
        <v>1270.8813048250879</v>
      </c>
      <c r="AW40" s="25">
        <f t="shared" si="20"/>
        <v>1244.3679309880581</v>
      </c>
      <c r="AX40" s="25">
        <f t="shared" si="20"/>
        <v>1217.1142414682104</v>
      </c>
      <c r="AY40" s="25">
        <f t="shared" si="20"/>
        <v>1188.8096441713599</v>
      </c>
      <c r="AZ40" s="25">
        <f t="shared" si="20"/>
        <v>1159.1532025164956</v>
      </c>
      <c r="BA40" s="25">
        <f t="shared" si="20"/>
        <v>1127.8604522237169</v>
      </c>
      <c r="BB40" s="25">
        <f t="shared" si="20"/>
        <v>1094.6727283632404</v>
      </c>
      <c r="BC40" s="26">
        <f t="shared" si="11"/>
        <v>1227.1936327836938</v>
      </c>
      <c r="BD40" s="26">
        <f t="shared" si="12"/>
        <v>1094.6727283632404</v>
      </c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</row>
    <row r="41" spans="1:79" x14ac:dyDescent="0.25">
      <c r="A41" s="16" t="s">
        <v>80</v>
      </c>
      <c r="B41" s="17">
        <v>0</v>
      </c>
      <c r="C41" s="17">
        <v>1000</v>
      </c>
      <c r="D41" s="17">
        <v>0</v>
      </c>
      <c r="E41" s="17">
        <v>0</v>
      </c>
      <c r="F41" s="17">
        <v>0</v>
      </c>
      <c r="G41" s="17">
        <v>8140017.2830999997</v>
      </c>
      <c r="H41" s="17">
        <v>0</v>
      </c>
      <c r="I41" s="17">
        <v>0</v>
      </c>
      <c r="J41" s="17">
        <v>1960.7</v>
      </c>
      <c r="K41" s="17">
        <v>0</v>
      </c>
      <c r="L41" s="17">
        <f t="shared" si="9"/>
        <v>4070008.6415499998</v>
      </c>
      <c r="M41" s="18"/>
      <c r="N41" s="19"/>
      <c r="O41" s="19"/>
      <c r="P41" s="19">
        <f t="shared" si="25"/>
        <v>8140017.2830999997</v>
      </c>
      <c r="Q41" s="19">
        <f t="shared" si="21"/>
        <v>0</v>
      </c>
      <c r="R41" s="19">
        <f t="shared" si="22"/>
        <v>0</v>
      </c>
      <c r="S41" s="20">
        <f t="shared" si="26"/>
        <v>0.47263061619265745</v>
      </c>
      <c r="T41" s="20">
        <f t="shared" si="27"/>
        <v>0.47263061619265745</v>
      </c>
      <c r="U41" s="39">
        <f t="shared" si="10"/>
        <v>4070008.6415499998</v>
      </c>
      <c r="V41" s="21"/>
      <c r="W41" s="22">
        <v>163745.59714949719</v>
      </c>
      <c r="X41" s="22">
        <v>184363.02306168678</v>
      </c>
      <c r="Y41" s="22">
        <v>207576.41649083217</v>
      </c>
      <c r="Z41" s="22">
        <v>233712.63915952627</v>
      </c>
      <c r="AA41" s="22">
        <v>263139.70838456665</v>
      </c>
      <c r="AB41" s="22">
        <v>296271.97903255722</v>
      </c>
      <c r="AC41" s="22">
        <v>333575.9779424314</v>
      </c>
      <c r="AD41" s="22">
        <v>375576.97296787467</v>
      </c>
      <c r="AE41" s="22">
        <v>422866.36913661537</v>
      </c>
      <c r="AF41" s="22">
        <v>476110.03606996813</v>
      </c>
      <c r="AG41" s="23">
        <v>3.8955415446190925E-2</v>
      </c>
      <c r="AH41" s="23">
        <v>5.106145733699289E-2</v>
      </c>
      <c r="AI41" s="23">
        <v>6.2209206832177351E-2</v>
      </c>
      <c r="AJ41" s="23">
        <v>7.2426262786619511E-2</v>
      </c>
      <c r="AK41" s="23">
        <v>8.1738972910374089E-2</v>
      </c>
      <c r="AL41" s="23">
        <v>9.0172478628589278E-2</v>
      </c>
      <c r="AM41" s="23">
        <v>9.7750758137175278E-2</v>
      </c>
      <c r="AN41" s="23">
        <v>0.1044966677227059</v>
      </c>
      <c r="AO41" s="23">
        <v>0.11043198141235709</v>
      </c>
      <c r="AP41" s="23">
        <v>0.11557742901711443</v>
      </c>
      <c r="AQ41" s="23">
        <v>0.97630150346734335</v>
      </c>
      <c r="AR41" s="24">
        <v>8287229.8833999997</v>
      </c>
      <c r="AS41" s="25">
        <f t="shared" si="20"/>
        <v>944.43317003380366</v>
      </c>
      <c r="AT41" s="25">
        <f t="shared" si="20"/>
        <v>931.61749286291297</v>
      </c>
      <c r="AU41" s="25">
        <f t="shared" si="20"/>
        <v>919.68055359847801</v>
      </c>
      <c r="AV41" s="25">
        <f t="shared" si="20"/>
        <v>908.5125780041833</v>
      </c>
      <c r="AW41" s="25">
        <f t="shared" si="20"/>
        <v>898.0112625840103</v>
      </c>
      <c r="AX41" s="25">
        <f t="shared" si="20"/>
        <v>888.08004540716024</v>
      </c>
      <c r="AY41" s="25">
        <f t="shared" si="20"/>
        <v>878.62660259498045</v>
      </c>
      <c r="AZ41" s="25">
        <f t="shared" si="20"/>
        <v>869.56153176729015</v>
      </c>
      <c r="BA41" s="25">
        <f t="shared" si="20"/>
        <v>860.79719527891461</v>
      </c>
      <c r="BB41" s="25">
        <f t="shared" si="20"/>
        <v>852.24670606782217</v>
      </c>
      <c r="BC41" s="26">
        <f t="shared" si="11"/>
        <v>895.1567138199556</v>
      </c>
      <c r="BD41" s="26">
        <f t="shared" si="12"/>
        <v>852.24670606782217</v>
      </c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</row>
    <row r="42" spans="1:79" x14ac:dyDescent="0.25">
      <c r="A42" s="16" t="s">
        <v>81</v>
      </c>
      <c r="B42" s="17">
        <v>2164.0502320999999</v>
      </c>
      <c r="C42" s="17">
        <v>1000</v>
      </c>
      <c r="D42" s="17">
        <v>1730.3936679000001</v>
      </c>
      <c r="E42" s="17">
        <v>10850546.867435602</v>
      </c>
      <c r="F42" s="17">
        <v>28460318</v>
      </c>
      <c r="G42" s="17">
        <v>11209393.612</v>
      </c>
      <c r="H42" s="17">
        <v>405616</v>
      </c>
      <c r="I42" s="17">
        <v>14670.8146452</v>
      </c>
      <c r="J42" s="17">
        <v>2839.2</v>
      </c>
      <c r="K42" s="17">
        <v>0</v>
      </c>
      <c r="L42" s="17">
        <f t="shared" si="9"/>
        <v>36755838.645203076</v>
      </c>
      <c r="M42" s="18">
        <f t="shared" ref="M42:M51" si="28">B42*0.94</f>
        <v>2034.2072181739998</v>
      </c>
      <c r="N42" s="19">
        <f t="shared" ref="N42:N51" si="29">MAX(F42-((P42-G42)*(F42/(F42+H42))), 0)</f>
        <v>22299837.719094746</v>
      </c>
      <c r="O42" s="19">
        <f t="shared" ref="O42:O51" si="30">MAX(H42-((P42-G42)*(H42/(H42+F42))),0)</f>
        <v>317816.93290525896</v>
      </c>
      <c r="P42" s="19">
        <f t="shared" si="25"/>
        <v>17457672.959999997</v>
      </c>
      <c r="Q42" s="19">
        <f t="shared" si="21"/>
        <v>10850546.867435602</v>
      </c>
      <c r="R42" s="19">
        <f t="shared" si="22"/>
        <v>14670.8146452</v>
      </c>
      <c r="S42" s="20">
        <f t="shared" si="26"/>
        <v>0.4494628548935769</v>
      </c>
      <c r="T42" s="20">
        <f t="shared" si="27"/>
        <v>0.7</v>
      </c>
      <c r="U42" s="39">
        <f t="shared" si="10"/>
        <v>31690481.383704722</v>
      </c>
      <c r="V42" s="21">
        <v>20340660.485616934</v>
      </c>
      <c r="W42" s="22">
        <v>3548748.6630712007</v>
      </c>
      <c r="X42" s="22">
        <v>4025451.2110934323</v>
      </c>
      <c r="Y42" s="22">
        <v>4566189.0968829272</v>
      </c>
      <c r="Z42" s="22">
        <v>5179564.1718457248</v>
      </c>
      <c r="AA42" s="22">
        <v>5875333.7720029447</v>
      </c>
      <c r="AB42" s="22">
        <v>6664565.9339591488</v>
      </c>
      <c r="AC42" s="22">
        <v>7559815.4609941235</v>
      </c>
      <c r="AD42" s="22">
        <v>8575323.640070105</v>
      </c>
      <c r="AE42" s="22">
        <v>9675568.1879999992</v>
      </c>
      <c r="AF42" s="22">
        <v>9675568.1879999992</v>
      </c>
      <c r="AG42" s="23">
        <v>2.3204885959542832E-2</v>
      </c>
      <c r="AH42" s="23">
        <v>3.2642132100273065E-2</v>
      </c>
      <c r="AI42" s="23">
        <v>4.3226922417851046E-2</v>
      </c>
      <c r="AJ42" s="23">
        <v>5.4466253944154872E-2</v>
      </c>
      <c r="AK42" s="23">
        <v>6.4704449928647031E-2</v>
      </c>
      <c r="AL42" s="23">
        <v>7.398371366214973E-2</v>
      </c>
      <c r="AM42" s="23">
        <v>8.2344209944421001E-2</v>
      </c>
      <c r="AN42" s="23">
        <v>8.9824160520004429E-2</v>
      </c>
      <c r="AO42" s="23">
        <v>9.6459935015243956E-2</v>
      </c>
      <c r="AP42" s="23">
        <v>0.10228613758821378</v>
      </c>
      <c r="AQ42" s="23">
        <v>1.1508102920268912</v>
      </c>
      <c r="AR42" s="24">
        <v>83622302.570299998</v>
      </c>
      <c r="AS42" s="25">
        <f t="shared" si="20"/>
        <v>961.48518746267814</v>
      </c>
      <c r="AT42" s="25">
        <f t="shared" si="20"/>
        <v>943.36954963048947</v>
      </c>
      <c r="AU42" s="25">
        <f t="shared" si="20"/>
        <v>923.76476661395407</v>
      </c>
      <c r="AV42" s="25">
        <f t="shared" si="20"/>
        <v>903.31544771788481</v>
      </c>
      <c r="AW42" s="25">
        <f t="shared" si="20"/>
        <v>883.76819097602458</v>
      </c>
      <c r="AX42" s="25">
        <f t="shared" si="20"/>
        <v>864.89230265271692</v>
      </c>
      <c r="AY42" s="25">
        <f t="shared" si="20"/>
        <v>846.47577311662883</v>
      </c>
      <c r="AZ42" s="25">
        <f t="shared" si="20"/>
        <v>828.32215234690625</v>
      </c>
      <c r="BA42" s="25">
        <f t="shared" si="20"/>
        <v>810.78410381870731</v>
      </c>
      <c r="BB42" s="25">
        <f t="shared" si="20"/>
        <v>805.76228509427915</v>
      </c>
      <c r="BC42" s="26">
        <f t="shared" si="11"/>
        <v>877.193975943027</v>
      </c>
      <c r="BD42" s="26">
        <f t="shared" si="12"/>
        <v>805.76228509427915</v>
      </c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</row>
    <row r="43" spans="1:79" x14ac:dyDescent="0.25">
      <c r="A43" s="16" t="s">
        <v>82</v>
      </c>
      <c r="B43" s="17">
        <v>2266.0022379000002</v>
      </c>
      <c r="C43" s="17">
        <v>1131.2330233</v>
      </c>
      <c r="D43" s="17">
        <v>0</v>
      </c>
      <c r="E43" s="17">
        <v>0</v>
      </c>
      <c r="F43" s="17">
        <v>2923161</v>
      </c>
      <c r="G43" s="17">
        <v>27096</v>
      </c>
      <c r="H43" s="17">
        <v>0</v>
      </c>
      <c r="I43" s="17">
        <v>0</v>
      </c>
      <c r="J43" s="17">
        <v>324</v>
      </c>
      <c r="K43" s="17">
        <v>0</v>
      </c>
      <c r="L43" s="17">
        <f t="shared" si="9"/>
        <v>3327270.6288706698</v>
      </c>
      <c r="M43" s="18">
        <f t="shared" si="28"/>
        <v>2130.042103626</v>
      </c>
      <c r="N43" s="19">
        <f t="shared" si="29"/>
        <v>958045.8</v>
      </c>
      <c r="O43" s="19">
        <f t="shared" si="30"/>
        <v>0</v>
      </c>
      <c r="P43" s="19">
        <f t="shared" si="25"/>
        <v>1992211.2</v>
      </c>
      <c r="Q43" s="19">
        <f t="shared" si="21"/>
        <v>0</v>
      </c>
      <c r="R43" s="19">
        <f t="shared" si="22"/>
        <v>0</v>
      </c>
      <c r="S43" s="20">
        <f t="shared" si="26"/>
        <v>9.5206773257775074E-3</v>
      </c>
      <c r="T43" s="20">
        <f t="shared" si="27"/>
        <v>0.7</v>
      </c>
      <c r="U43" s="39">
        <f t="shared" si="10"/>
        <v>2147166.4950150875</v>
      </c>
      <c r="V43" s="21"/>
      <c r="W43" s="22">
        <v>1818849.89484</v>
      </c>
      <c r="X43" s="22">
        <v>1818849.89484</v>
      </c>
      <c r="Y43" s="22">
        <v>1818849.89484</v>
      </c>
      <c r="Z43" s="22">
        <v>1818849.89484</v>
      </c>
      <c r="AA43" s="22">
        <v>1818849.89484</v>
      </c>
      <c r="AB43" s="22">
        <v>1818849.89484</v>
      </c>
      <c r="AC43" s="22">
        <v>1818849.89484</v>
      </c>
      <c r="AD43" s="22">
        <v>1818849.89484</v>
      </c>
      <c r="AE43" s="22">
        <v>1818849.89484</v>
      </c>
      <c r="AF43" s="22">
        <v>1818849.89484</v>
      </c>
      <c r="AG43" s="23">
        <v>1.6003474697297845E-2</v>
      </c>
      <c r="AH43" s="23">
        <v>2.4110092585231172E-2</v>
      </c>
      <c r="AI43" s="23">
        <v>3.3569275788236125E-2</v>
      </c>
      <c r="AJ43" s="23">
        <v>4.4228452949196959E-2</v>
      </c>
      <c r="AK43" s="23">
        <v>5.5676055361100783E-2</v>
      </c>
      <c r="AL43" s="23">
        <v>6.6158554687825125E-2</v>
      </c>
      <c r="AM43" s="23">
        <v>7.5708448625496708E-2</v>
      </c>
      <c r="AN43" s="23">
        <v>8.4356751428672674E-2</v>
      </c>
      <c r="AO43" s="23">
        <v>9.2133053866746958E-2</v>
      </c>
      <c r="AP43" s="23">
        <v>9.9065580642971718E-2</v>
      </c>
      <c r="AQ43" s="23">
        <v>0.82317432466696505</v>
      </c>
      <c r="AR43" s="24">
        <v>12615449.171</v>
      </c>
      <c r="AS43" s="25">
        <f t="shared" si="20"/>
        <v>870.12631087357158</v>
      </c>
      <c r="AT43" s="25">
        <f t="shared" si="20"/>
        <v>855.5328760244048</v>
      </c>
      <c r="AU43" s="25">
        <f t="shared" si="20"/>
        <v>839.11152655494868</v>
      </c>
      <c r="AV43" s="25">
        <f t="shared" si="20"/>
        <v>821.34639053348701</v>
      </c>
      <c r="AW43" s="25">
        <f t="shared" si="20"/>
        <v>803.08634119088958</v>
      </c>
      <c r="AX43" s="25">
        <f t="shared" si="20"/>
        <v>787.06363943214933</v>
      </c>
      <c r="AY43" s="25">
        <f t="shared" si="20"/>
        <v>773.01306599339989</v>
      </c>
      <c r="AZ43" s="25">
        <f t="shared" si="20"/>
        <v>760.71495264380758</v>
      </c>
      <c r="BA43" s="25">
        <f t="shared" si="20"/>
        <v>749.98624987147639</v>
      </c>
      <c r="BB43" s="25">
        <f t="shared" si="20"/>
        <v>740.6736579425733</v>
      </c>
      <c r="BC43" s="26">
        <f t="shared" si="11"/>
        <v>800.06550110607088</v>
      </c>
      <c r="BD43" s="26">
        <f t="shared" si="12"/>
        <v>740.6736579425733</v>
      </c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</row>
    <row r="44" spans="1:79" x14ac:dyDescent="0.25">
      <c r="A44" s="16" t="s">
        <v>83</v>
      </c>
      <c r="B44" s="17">
        <v>2244.4869758</v>
      </c>
      <c r="C44" s="17">
        <v>1000</v>
      </c>
      <c r="D44" s="17">
        <v>0</v>
      </c>
      <c r="E44" s="17">
        <v>0</v>
      </c>
      <c r="F44" s="17">
        <v>34373696</v>
      </c>
      <c r="G44" s="17">
        <v>6548896.9570000004</v>
      </c>
      <c r="H44" s="17">
        <v>0</v>
      </c>
      <c r="I44" s="17">
        <v>0</v>
      </c>
      <c r="J44" s="17">
        <v>1601.3</v>
      </c>
      <c r="K44" s="17">
        <v>0</v>
      </c>
      <c r="L44" s="17">
        <f t="shared" si="9"/>
        <v>41850104.969554275</v>
      </c>
      <c r="M44" s="18">
        <f t="shared" si="28"/>
        <v>2109.8177572519999</v>
      </c>
      <c r="N44" s="19">
        <f t="shared" si="29"/>
        <v>31076519.517000001</v>
      </c>
      <c r="O44" s="19">
        <f t="shared" si="30"/>
        <v>0</v>
      </c>
      <c r="P44" s="19">
        <f t="shared" si="25"/>
        <v>9846073.4399999995</v>
      </c>
      <c r="Q44" s="19">
        <f t="shared" si="21"/>
        <v>0</v>
      </c>
      <c r="R44" s="19">
        <f t="shared" si="22"/>
        <v>0</v>
      </c>
      <c r="S44" s="20">
        <f t="shared" si="26"/>
        <v>0.46558944515652534</v>
      </c>
      <c r="T44" s="20">
        <f t="shared" si="27"/>
        <v>0.7</v>
      </c>
      <c r="U44" s="39">
        <f t="shared" si="10"/>
        <v>37705933.07527747</v>
      </c>
      <c r="V44" s="21">
        <v>10416619.073491586</v>
      </c>
      <c r="W44" s="22">
        <v>1384845.6235017879</v>
      </c>
      <c r="X44" s="22">
        <v>1570871.6005484168</v>
      </c>
      <c r="Y44" s="22">
        <v>1781886.4020162455</v>
      </c>
      <c r="Z44" s="22">
        <v>2021246.770634796</v>
      </c>
      <c r="AA44" s="22">
        <v>2292760.3595710834</v>
      </c>
      <c r="AB44" s="22">
        <v>2600746.3031194261</v>
      </c>
      <c r="AC44" s="22">
        <v>2950103.923837339</v>
      </c>
      <c r="AD44" s="22">
        <v>3346390.6690943465</v>
      </c>
      <c r="AE44" s="22">
        <v>3795910.5168185099</v>
      </c>
      <c r="AF44" s="22">
        <v>4305814.2567654671</v>
      </c>
      <c r="AG44" s="23">
        <v>2.2118709592617098E-2</v>
      </c>
      <c r="AH44" s="23">
        <v>3.1384971539776818E-2</v>
      </c>
      <c r="AI44" s="23">
        <v>4.1842743208428478E-2</v>
      </c>
      <c r="AJ44" s="23">
        <v>5.3317221509695985E-2</v>
      </c>
      <c r="AK44" s="23">
        <v>6.3798626486043397E-2</v>
      </c>
      <c r="AL44" s="23">
        <v>7.3325602731252715E-2</v>
      </c>
      <c r="AM44" s="23">
        <v>8.1934979654626747E-2</v>
      </c>
      <c r="AN44" s="23">
        <v>8.9661852184241234E-2</v>
      </c>
      <c r="AO44" s="23">
        <v>9.6539657826840167E-2</v>
      </c>
      <c r="AP44" s="23">
        <v>0.10260025024814533</v>
      </c>
      <c r="AQ44" s="23">
        <v>0.71806389617157262</v>
      </c>
      <c r="AR44" s="24">
        <v>103619720.54719999</v>
      </c>
      <c r="AS44" s="25">
        <f t="shared" si="20"/>
        <v>1387.0172046661951</v>
      </c>
      <c r="AT44" s="25">
        <f t="shared" si="20"/>
        <v>1365.0367590288001</v>
      </c>
      <c r="AU44" s="25">
        <f t="shared" si="20"/>
        <v>1341.0265462116538</v>
      </c>
      <c r="AV44" s="25">
        <f t="shared" si="20"/>
        <v>1315.4557650943864</v>
      </c>
      <c r="AW44" s="25">
        <f t="shared" si="20"/>
        <v>1291.7647720978689</v>
      </c>
      <c r="AX44" s="25">
        <f t="shared" si="20"/>
        <v>1269.6499728976569</v>
      </c>
      <c r="AY44" s="25">
        <f t="shared" si="20"/>
        <v>1248.8357610914934</v>
      </c>
      <c r="AZ44" s="25">
        <f t="shared" si="20"/>
        <v>1229.0681413392335</v>
      </c>
      <c r="BA44" s="25">
        <f t="shared" si="20"/>
        <v>1210.109596625188</v>
      </c>
      <c r="BB44" s="25">
        <f t="shared" si="20"/>
        <v>1191.7349783595073</v>
      </c>
      <c r="BC44" s="26">
        <f t="shared" si="11"/>
        <v>1284.9699497411984</v>
      </c>
      <c r="BD44" s="26">
        <f t="shared" si="12"/>
        <v>1191.7349783595073</v>
      </c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</row>
    <row r="45" spans="1:79" x14ac:dyDescent="0.25">
      <c r="A45" s="16" t="s">
        <v>84</v>
      </c>
      <c r="B45" s="17">
        <v>2238.6050648999999</v>
      </c>
      <c r="C45" s="17">
        <v>1000</v>
      </c>
      <c r="D45" s="17">
        <v>1376.7255286</v>
      </c>
      <c r="E45" s="17">
        <v>23395881438.071762</v>
      </c>
      <c r="F45" s="17">
        <v>138705137.94580001</v>
      </c>
      <c r="G45" s="17">
        <v>148010277.7022</v>
      </c>
      <c r="H45" s="17">
        <v>20911868</v>
      </c>
      <c r="I45" s="17">
        <v>35025953.075113818</v>
      </c>
      <c r="J45" s="17">
        <v>37547.699999999997</v>
      </c>
      <c r="K45" s="17">
        <v>0</v>
      </c>
      <c r="L45" s="17">
        <f t="shared" si="9"/>
        <v>255351042.9998531</v>
      </c>
      <c r="M45" s="18">
        <f t="shared" si="28"/>
        <v>2104.2887610059997</v>
      </c>
      <c r="N45" s="19">
        <f t="shared" si="29"/>
        <v>66698232.66889292</v>
      </c>
      <c r="O45" s="19">
        <f t="shared" si="30"/>
        <v>10055753.219107125</v>
      </c>
      <c r="P45" s="19">
        <f t="shared" si="25"/>
        <v>230873297.75999996</v>
      </c>
      <c r="Q45" s="19">
        <f t="shared" si="21"/>
        <v>23395881438.071762</v>
      </c>
      <c r="R45" s="19">
        <f t="shared" si="22"/>
        <v>35025953.075113818</v>
      </c>
      <c r="S45" s="20">
        <f t="shared" si="26"/>
        <v>0.44876213662111297</v>
      </c>
      <c r="T45" s="20">
        <f t="shared" si="27"/>
        <v>0.7</v>
      </c>
      <c r="U45" s="39">
        <f t="shared" si="10"/>
        <v>204232766.37411633</v>
      </c>
      <c r="V45" s="21">
        <v>2291006.123597574</v>
      </c>
      <c r="W45" s="22">
        <v>46879905.640585087</v>
      </c>
      <c r="X45" s="22">
        <v>50793761.70586583</v>
      </c>
      <c r="Y45" s="22">
        <v>55034373.320041567</v>
      </c>
      <c r="Z45" s="22">
        <v>59629020.277502485</v>
      </c>
      <c r="AA45" s="22">
        <v>64607259.876982592</v>
      </c>
      <c r="AB45" s="22">
        <v>70001117.063243374</v>
      </c>
      <c r="AC45" s="22">
        <v>75845290.443089426</v>
      </c>
      <c r="AD45" s="22">
        <v>82177375.501014039</v>
      </c>
      <c r="AE45" s="22">
        <v>85962501.958000004</v>
      </c>
      <c r="AF45" s="22">
        <v>85962501.958000004</v>
      </c>
      <c r="AG45" s="23">
        <v>1.7819564615706177E-2</v>
      </c>
      <c r="AH45" s="23">
        <v>2.6232718655108574E-2</v>
      </c>
      <c r="AI45" s="23">
        <v>3.5930729210992454E-2</v>
      </c>
      <c r="AJ45" s="23">
        <v>4.675920898737785E-2</v>
      </c>
      <c r="AK45" s="23">
        <v>5.779823045222629E-2</v>
      </c>
      <c r="AL45" s="23">
        <v>6.7860476133727837E-2</v>
      </c>
      <c r="AM45" s="23">
        <v>7.6983942350949144E-2</v>
      </c>
      <c r="AN45" s="23">
        <v>8.5204837053023702E-2</v>
      </c>
      <c r="AO45" s="23">
        <v>9.2557659469418907E-2</v>
      </c>
      <c r="AP45" s="23">
        <v>9.9075276158266765E-2</v>
      </c>
      <c r="AQ45" s="23">
        <v>0.98116863932860832</v>
      </c>
      <c r="AR45" s="24">
        <v>392523451.23809999</v>
      </c>
      <c r="AS45" s="25">
        <f t="shared" si="20"/>
        <v>1024.5267700167433</v>
      </c>
      <c r="AT45" s="25">
        <f t="shared" si="20"/>
        <v>1006.4667598567793</v>
      </c>
      <c r="AU45" s="25">
        <f t="shared" si="20"/>
        <v>987.06879994647954</v>
      </c>
      <c r="AV45" s="25">
        <f t="shared" si="20"/>
        <v>966.59537436476762</v>
      </c>
      <c r="AW45" s="25">
        <f t="shared" si="20"/>
        <v>945.93496385900005</v>
      </c>
      <c r="AX45" s="25">
        <f t="shared" ref="AX45:BB50" si="31">(($M45*$N45)+($O45*$D45)+($C45*$P45)+$Q45)/($N45+$O45+$P45+$R45+$V45+AB45+(MIN(AL45*$AR45,$AR45*$AQ45*AL45)))</f>
        <v>926.0564867765072</v>
      </c>
      <c r="AY45" s="25">
        <f t="shared" si="31"/>
        <v>906.81756085749691</v>
      </c>
      <c r="AZ45" s="25">
        <f t="shared" si="31"/>
        <v>888.09075433619944</v>
      </c>
      <c r="BA45" s="25">
        <f t="shared" si="31"/>
        <v>875.4953414471729</v>
      </c>
      <c r="BB45" s="25">
        <f t="shared" si="31"/>
        <v>870.81022889783731</v>
      </c>
      <c r="BC45" s="26">
        <f t="shared" si="11"/>
        <v>939.78630403589818</v>
      </c>
      <c r="BD45" s="26">
        <f t="shared" si="12"/>
        <v>870.81022889783731</v>
      </c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</row>
    <row r="46" spans="1:79" x14ac:dyDescent="0.25">
      <c r="A46" s="16" t="s">
        <v>85</v>
      </c>
      <c r="B46" s="17">
        <v>2070.8755593999999</v>
      </c>
      <c r="C46" s="17">
        <v>1000</v>
      </c>
      <c r="D46" s="17">
        <v>1866.9743576999999</v>
      </c>
      <c r="E46" s="17">
        <v>0</v>
      </c>
      <c r="F46" s="17">
        <v>27332140</v>
      </c>
      <c r="G46" s="17">
        <v>5447362</v>
      </c>
      <c r="H46" s="17">
        <v>120348</v>
      </c>
      <c r="I46" s="17">
        <v>0</v>
      </c>
      <c r="J46" s="17">
        <v>1953.4</v>
      </c>
      <c r="K46" s="17">
        <v>0</v>
      </c>
      <c r="L46" s="17">
        <f t="shared" si="9"/>
        <v>31136754.671049796</v>
      </c>
      <c r="M46" s="18">
        <f t="shared" si="28"/>
        <v>1946.6230258359999</v>
      </c>
      <c r="N46" s="19">
        <f t="shared" si="29"/>
        <v>20797210.471572965</v>
      </c>
      <c r="O46" s="19">
        <f t="shared" si="30"/>
        <v>91573.608427033643</v>
      </c>
      <c r="P46" s="19">
        <f t="shared" si="25"/>
        <v>12011065.92</v>
      </c>
      <c r="Q46" s="19">
        <f t="shared" si="21"/>
        <v>0</v>
      </c>
      <c r="R46" s="19">
        <f t="shared" si="22"/>
        <v>0</v>
      </c>
      <c r="S46" s="20">
        <f t="shared" si="26"/>
        <v>0.31747002517491801</v>
      </c>
      <c r="T46" s="20">
        <f t="shared" si="27"/>
        <v>0.7</v>
      </c>
      <c r="U46" s="39">
        <f t="shared" si="10"/>
        <v>26333180.137948416</v>
      </c>
      <c r="V46" s="21"/>
      <c r="W46" s="22">
        <v>1393352.8905496513</v>
      </c>
      <c r="X46" s="22">
        <v>1478275.8558171683</v>
      </c>
      <c r="Y46" s="22">
        <v>1568374.7604168833</v>
      </c>
      <c r="Z46" s="22">
        <v>1663965.0708175683</v>
      </c>
      <c r="AA46" s="22">
        <v>1765381.4807405835</v>
      </c>
      <c r="AB46" s="22">
        <v>1872979.0830347941</v>
      </c>
      <c r="AC46" s="22">
        <v>1987134.6129756719</v>
      </c>
      <c r="AD46" s="22">
        <v>2108247.7673417875</v>
      </c>
      <c r="AE46" s="22">
        <v>2236742.6038872222</v>
      </c>
      <c r="AF46" s="22">
        <v>2373069.0261099213</v>
      </c>
      <c r="AG46" s="23">
        <v>3.6246672129865529E-2</v>
      </c>
      <c r="AH46" s="23">
        <v>4.8191435133791996E-2</v>
      </c>
      <c r="AI46" s="23">
        <v>5.9116781491747379E-2</v>
      </c>
      <c r="AJ46" s="23">
        <v>6.9063949874713079E-2</v>
      </c>
      <c r="AK46" s="23">
        <v>7.8072222274920333E-2</v>
      </c>
      <c r="AL46" s="23">
        <v>8.6179013010140498E-2</v>
      </c>
      <c r="AM46" s="23">
        <v>9.3419953635914196E-2</v>
      </c>
      <c r="AN46" s="23">
        <v>9.9828973953341782E-2</v>
      </c>
      <c r="AO46" s="23">
        <v>0.10543837929144889</v>
      </c>
      <c r="AP46" s="23">
        <v>0.11027892423492704</v>
      </c>
      <c r="AQ46" s="23">
        <v>1.2729309156223021</v>
      </c>
      <c r="AR46" s="24">
        <v>31955592.936799999</v>
      </c>
      <c r="AS46" s="25">
        <f t="shared" ref="AS46:AW50" si="32">(($M46*$N46)+($O46*$D46)+($C46*$P46)+$Q46)/($N46+$O46+$P46+$R46+$V46+W46+(MIN(AG46*$AR46,$AR46*$AQ46*AG46)))</f>
        <v>1485.589605513843</v>
      </c>
      <c r="AT46" s="25">
        <f t="shared" si="32"/>
        <v>1466.2897831919088</v>
      </c>
      <c r="AU46" s="25">
        <f t="shared" si="32"/>
        <v>1448.5758653143855</v>
      </c>
      <c r="AV46" s="25">
        <f t="shared" si="32"/>
        <v>1432.2877962059674</v>
      </c>
      <c r="AW46" s="25">
        <f t="shared" si="32"/>
        <v>1417.2834520735869</v>
      </c>
      <c r="AX46" s="25">
        <f t="shared" si="31"/>
        <v>1403.4358846229895</v>
      </c>
      <c r="AY46" s="25">
        <f t="shared" si="31"/>
        <v>1390.6310302038694</v>
      </c>
      <c r="AZ46" s="25">
        <f t="shared" si="31"/>
        <v>1378.7657939651415</v>
      </c>
      <c r="BA46" s="25">
        <f t="shared" si="31"/>
        <v>1367.7464381637187</v>
      </c>
      <c r="BB46" s="25">
        <f t="shared" si="31"/>
        <v>1357.487218792761</v>
      </c>
      <c r="BC46" s="26">
        <f t="shared" si="11"/>
        <v>1414.8092868048172</v>
      </c>
      <c r="BD46" s="26">
        <f t="shared" si="12"/>
        <v>1357.487218792761</v>
      </c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</row>
    <row r="47" spans="1:79" x14ac:dyDescent="0.25">
      <c r="A47" s="16" t="s">
        <v>86</v>
      </c>
      <c r="B47" s="17">
        <v>2267.8419319999998</v>
      </c>
      <c r="C47" s="17">
        <v>1000</v>
      </c>
      <c r="D47" s="17">
        <v>1652.3647022</v>
      </c>
      <c r="E47" s="17">
        <v>2581898592.1833081</v>
      </c>
      <c r="F47" s="17">
        <v>13641552</v>
      </c>
      <c r="G47" s="17">
        <v>23070349.8473</v>
      </c>
      <c r="H47" s="17">
        <v>343908</v>
      </c>
      <c r="I47" s="17">
        <v>1140287.9820959999</v>
      </c>
      <c r="J47" s="17">
        <v>4346.1000000000004</v>
      </c>
      <c r="K47" s="17">
        <v>1928</v>
      </c>
      <c r="L47" s="17">
        <f t="shared" si="9"/>
        <v>28578696.761322986</v>
      </c>
      <c r="M47" s="18">
        <f t="shared" si="28"/>
        <v>2131.7714160799997</v>
      </c>
      <c r="N47" s="19">
        <f t="shared" si="29"/>
        <v>7600564.6399364769</v>
      </c>
      <c r="O47" s="19">
        <f t="shared" si="30"/>
        <v>191612.72736351946</v>
      </c>
      <c r="P47" s="19">
        <f t="shared" si="25"/>
        <v>29263632.480000004</v>
      </c>
      <c r="Q47" s="19">
        <f t="shared" si="21"/>
        <v>11896452192.18331</v>
      </c>
      <c r="R47" s="19">
        <f t="shared" si="22"/>
        <v>10454841.582096001</v>
      </c>
      <c r="S47" s="20">
        <f t="shared" si="26"/>
        <v>0.60431328041410481</v>
      </c>
      <c r="T47" s="20">
        <f t="shared" si="27"/>
        <v>0.7</v>
      </c>
      <c r="U47" s="39">
        <f t="shared" si="10"/>
        <v>28839682.612428013</v>
      </c>
      <c r="V47" s="21">
        <v>1645274.9621480964</v>
      </c>
      <c r="W47" s="22">
        <v>4458735.5631242758</v>
      </c>
      <c r="X47" s="22">
        <v>5228273.178048416</v>
      </c>
      <c r="Y47" s="22">
        <v>6130626.0569412904</v>
      </c>
      <c r="Z47" s="22">
        <v>7188716.918590107</v>
      </c>
      <c r="AA47" s="22">
        <v>8429424.7366649546</v>
      </c>
      <c r="AB47" s="22">
        <v>9884267.5536922924</v>
      </c>
      <c r="AC47" s="22">
        <v>11192008.056032101</v>
      </c>
      <c r="AD47" s="22">
        <v>11192008.056032101</v>
      </c>
      <c r="AE47" s="22">
        <v>11192008.056032101</v>
      </c>
      <c r="AF47" s="22">
        <v>11192008.056032101</v>
      </c>
      <c r="AG47" s="23">
        <v>1.2275622849923361E-2</v>
      </c>
      <c r="AH47" s="23">
        <v>1.9552461953222907E-2</v>
      </c>
      <c r="AI47" s="23">
        <v>2.8216893718314835E-2</v>
      </c>
      <c r="AJ47" s="23">
        <v>3.8114803171980259E-2</v>
      </c>
      <c r="AK47" s="23">
        <v>4.9091087361901521E-2</v>
      </c>
      <c r="AL47" s="23">
        <v>5.9800812969942711E-2</v>
      </c>
      <c r="AM47" s="23">
        <v>6.9531688707605732E-2</v>
      </c>
      <c r="AN47" s="23">
        <v>7.8324840961915429E-2</v>
      </c>
      <c r="AO47" s="23">
        <v>8.6219408041375317E-2</v>
      </c>
      <c r="AP47" s="23">
        <v>9.3252633235325691E-2</v>
      </c>
      <c r="AQ47" s="23">
        <v>0.58009283195120465</v>
      </c>
      <c r="AR47" s="24">
        <v>115890388.37349999</v>
      </c>
      <c r="AS47" s="25">
        <f t="shared" si="32"/>
        <v>1059.5050078624488</v>
      </c>
      <c r="AT47" s="25">
        <f t="shared" si="32"/>
        <v>1035.5611576604899</v>
      </c>
      <c r="AU47" s="25">
        <f t="shared" si="32"/>
        <v>1008.671566582822</v>
      </c>
      <c r="AV47" s="25">
        <f t="shared" si="32"/>
        <v>979.1598778276898</v>
      </c>
      <c r="AW47" s="25">
        <f t="shared" si="32"/>
        <v>947.33991133113261</v>
      </c>
      <c r="AX47" s="25">
        <f t="shared" si="31"/>
        <v>914.66806369504354</v>
      </c>
      <c r="AY47" s="25">
        <f t="shared" si="31"/>
        <v>887.06977881746627</v>
      </c>
      <c r="AZ47" s="25">
        <f t="shared" si="31"/>
        <v>879.07780345780884</v>
      </c>
      <c r="BA47" s="25">
        <f t="shared" si="31"/>
        <v>872.02423906241756</v>
      </c>
      <c r="BB47" s="25">
        <f t="shared" si="31"/>
        <v>865.83492352165638</v>
      </c>
      <c r="BC47" s="26">
        <f t="shared" si="11"/>
        <v>944.89123298189747</v>
      </c>
      <c r="BD47" s="26">
        <f t="shared" si="12"/>
        <v>865.83492352165638</v>
      </c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</row>
    <row r="48" spans="1:79" x14ac:dyDescent="0.25">
      <c r="A48" s="16" t="s">
        <v>87</v>
      </c>
      <c r="B48" s="17">
        <v>2431.8756291</v>
      </c>
      <c r="C48" s="17">
        <v>1000</v>
      </c>
      <c r="D48" s="17">
        <v>0</v>
      </c>
      <c r="E48" s="17">
        <v>841079242.05249608</v>
      </c>
      <c r="F48" s="17">
        <v>3735730</v>
      </c>
      <c r="G48" s="17">
        <v>5665045</v>
      </c>
      <c r="H48" s="17">
        <v>0</v>
      </c>
      <c r="I48" s="17">
        <v>1181813.6844964998</v>
      </c>
      <c r="J48" s="17">
        <v>3485.1</v>
      </c>
      <c r="K48" s="17">
        <v>0</v>
      </c>
      <c r="L48" s="17">
        <f t="shared" si="9"/>
        <v>7795477.4929751195</v>
      </c>
      <c r="M48" s="18">
        <f t="shared" si="28"/>
        <v>2285.963091354</v>
      </c>
      <c r="N48" s="19">
        <f t="shared" si="29"/>
        <v>0</v>
      </c>
      <c r="O48" s="19">
        <f t="shared" si="30"/>
        <v>0</v>
      </c>
      <c r="P48" s="19">
        <f t="shared" si="25"/>
        <v>9400775</v>
      </c>
      <c r="Q48" s="19">
        <f t="shared" si="21"/>
        <v>841079242.05249608</v>
      </c>
      <c r="R48" s="19">
        <f t="shared" si="22"/>
        <v>1181813.6844964998</v>
      </c>
      <c r="S48" s="20">
        <f t="shared" si="26"/>
        <v>0.18505285629444404</v>
      </c>
      <c r="T48" s="20">
        <f t="shared" si="27"/>
        <v>0.30708322089787499</v>
      </c>
      <c r="U48" s="39">
        <f t="shared" si="10"/>
        <v>5120927.1210262477</v>
      </c>
      <c r="V48" s="21">
        <v>506700.34628760855</v>
      </c>
      <c r="W48" s="22">
        <v>10407601.523484629</v>
      </c>
      <c r="X48" s="22">
        <v>11041930.693569014</v>
      </c>
      <c r="Y48" s="22">
        <v>11714921.364587309</v>
      </c>
      <c r="Z48" s="22">
        <v>12428929.902484756</v>
      </c>
      <c r="AA48" s="22">
        <v>13186456.290508926</v>
      </c>
      <c r="AB48" s="22">
        <v>13990152.882489128</v>
      </c>
      <c r="AC48" s="22">
        <v>14842833.689616315</v>
      </c>
      <c r="AD48" s="22">
        <v>15747484.233239599</v>
      </c>
      <c r="AE48" s="22">
        <v>16707271.998177329</v>
      </c>
      <c r="AF48" s="22">
        <v>17725557.523143277</v>
      </c>
      <c r="AG48" s="23">
        <v>4.243741867449162E-2</v>
      </c>
      <c r="AH48" s="23">
        <v>5.3879822145822112E-2</v>
      </c>
      <c r="AI48" s="23">
        <v>6.4323294808073306E-2</v>
      </c>
      <c r="AJ48" s="23">
        <v>7.3808105504954855E-2</v>
      </c>
      <c r="AK48" s="23">
        <v>8.2372610541069161E-2</v>
      </c>
      <c r="AL48" s="23">
        <v>9.0053340657129319E-2</v>
      </c>
      <c r="AM48" s="23">
        <v>9.6885084006153407E-2</v>
      </c>
      <c r="AN48" s="23">
        <v>0.10290096531398807</v>
      </c>
      <c r="AO48" s="23">
        <v>0.10813252139910264</v>
      </c>
      <c r="AP48" s="23">
        <v>0.11260977321856785</v>
      </c>
      <c r="AQ48" s="23">
        <v>1.0769131559142726</v>
      </c>
      <c r="AR48" s="24">
        <v>99270907.719099998</v>
      </c>
      <c r="AS48" s="25">
        <f t="shared" si="32"/>
        <v>398.36550319260857</v>
      </c>
      <c r="AT48" s="25">
        <f t="shared" si="32"/>
        <v>372.70322375723288</v>
      </c>
      <c r="AU48" s="25">
        <f t="shared" si="32"/>
        <v>350.87289358905639</v>
      </c>
      <c r="AV48" s="25">
        <f t="shared" si="32"/>
        <v>332.04027667879546</v>
      </c>
      <c r="AW48" s="25">
        <f t="shared" si="32"/>
        <v>315.59086348629609</v>
      </c>
      <c r="AX48" s="25">
        <f t="shared" si="31"/>
        <v>301.06171495062171</v>
      </c>
      <c r="AY48" s="25">
        <f t="shared" si="31"/>
        <v>288.09722283958786</v>
      </c>
      <c r="AZ48" s="25">
        <f t="shared" si="31"/>
        <v>276.41954415419582</v>
      </c>
      <c r="BA48" s="25">
        <f t="shared" si="31"/>
        <v>265.80833610117043</v>
      </c>
      <c r="BB48" s="25">
        <f t="shared" si="31"/>
        <v>256.08655549843934</v>
      </c>
      <c r="BC48" s="26">
        <f t="shared" si="11"/>
        <v>315.70461342480047</v>
      </c>
      <c r="BD48" s="26">
        <f t="shared" si="12"/>
        <v>256.08655549843934</v>
      </c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</row>
    <row r="49" spans="1:79" x14ac:dyDescent="0.25">
      <c r="A49" s="16" t="s">
        <v>88</v>
      </c>
      <c r="B49" s="17">
        <v>2056.1693873999998</v>
      </c>
      <c r="C49" s="17">
        <v>0</v>
      </c>
      <c r="D49" s="17">
        <v>0</v>
      </c>
      <c r="E49" s="17">
        <v>569069878.81547618</v>
      </c>
      <c r="F49" s="17">
        <v>70074636</v>
      </c>
      <c r="G49" s="17">
        <v>0</v>
      </c>
      <c r="H49" s="17">
        <v>0</v>
      </c>
      <c r="I49" s="17">
        <v>270212.83256560005</v>
      </c>
      <c r="J49" s="17">
        <v>0</v>
      </c>
      <c r="K49" s="17">
        <v>0</v>
      </c>
      <c r="L49" s="17">
        <f t="shared" si="9"/>
        <v>72327195.627606735</v>
      </c>
      <c r="M49" s="18">
        <f t="shared" si="28"/>
        <v>1932.7992241559996</v>
      </c>
      <c r="N49" s="19">
        <f t="shared" si="29"/>
        <v>70074636</v>
      </c>
      <c r="O49" s="19">
        <f t="shared" si="30"/>
        <v>0</v>
      </c>
      <c r="P49" s="19">
        <f t="shared" si="25"/>
        <v>0</v>
      </c>
      <c r="Q49" s="19">
        <f t="shared" si="21"/>
        <v>569069878.81547618</v>
      </c>
      <c r="R49" s="19">
        <f t="shared" si="22"/>
        <v>270212.83256560005</v>
      </c>
      <c r="S49" s="20"/>
      <c r="T49" s="20"/>
      <c r="U49" s="39">
        <f t="shared" si="10"/>
        <v>68004635.986314774</v>
      </c>
      <c r="V49" s="21"/>
      <c r="W49" s="22">
        <v>2451206.0983753526</v>
      </c>
      <c r="X49" s="22">
        <v>2874262.2020455897</v>
      </c>
      <c r="Y49" s="22">
        <v>3370333.9803142487</v>
      </c>
      <c r="Z49" s="22">
        <v>3952023.2812360222</v>
      </c>
      <c r="AA49" s="22">
        <v>4634106.9183818018</v>
      </c>
      <c r="AB49" s="22">
        <v>5433912.0503049381</v>
      </c>
      <c r="AC49" s="22">
        <v>6371756.3471237253</v>
      </c>
      <c r="AD49" s="22">
        <v>7471464.1258930843</v>
      </c>
      <c r="AE49" s="22">
        <v>8760971.5662944764</v>
      </c>
      <c r="AF49" s="22">
        <v>10273036.381104968</v>
      </c>
      <c r="AG49" s="23">
        <v>1.7726819280304597E-2</v>
      </c>
      <c r="AH49" s="23">
        <v>2.620262146234853E-2</v>
      </c>
      <c r="AI49" s="23">
        <v>3.6006145300687221E-2</v>
      </c>
      <c r="AJ49" s="23">
        <v>4.6984718022848558E-2</v>
      </c>
      <c r="AK49" s="23">
        <v>5.828301504094046E-2</v>
      </c>
      <c r="AL49" s="23">
        <v>6.8631576395172936E-2</v>
      </c>
      <c r="AM49" s="23">
        <v>7.8060267244325895E-2</v>
      </c>
      <c r="AN49" s="23">
        <v>8.6597593868983136E-2</v>
      </c>
      <c r="AO49" s="23">
        <v>9.4270756075843037E-2</v>
      </c>
      <c r="AP49" s="23">
        <v>0.10110569743482145</v>
      </c>
      <c r="AQ49" s="23">
        <v>2.3330020830253368</v>
      </c>
      <c r="AR49" s="24">
        <v>33131615.799099997</v>
      </c>
      <c r="AS49" s="25">
        <f t="shared" si="32"/>
        <v>1853.4071988412061</v>
      </c>
      <c r="AT49" s="25">
        <f t="shared" si="32"/>
        <v>1835.7987225681532</v>
      </c>
      <c r="AU49" s="25">
        <f t="shared" si="32"/>
        <v>1815.6811791168357</v>
      </c>
      <c r="AV49" s="25">
        <f t="shared" si="32"/>
        <v>1793.0508045192989</v>
      </c>
      <c r="AW49" s="25">
        <f t="shared" si="32"/>
        <v>1768.4219441227917</v>
      </c>
      <c r="AX49" s="25">
        <f t="shared" si="31"/>
        <v>1742.5327203615113</v>
      </c>
      <c r="AY49" s="25">
        <f t="shared" si="31"/>
        <v>1715.0612010115187</v>
      </c>
      <c r="AZ49" s="25">
        <f t="shared" si="31"/>
        <v>1685.6732374649209</v>
      </c>
      <c r="BA49" s="25">
        <f t="shared" si="31"/>
        <v>1654.0271994162258</v>
      </c>
      <c r="BB49" s="25">
        <f t="shared" si="31"/>
        <v>1619.7812233003181</v>
      </c>
      <c r="BC49" s="26">
        <f t="shared" si="11"/>
        <v>1748.3435430722777</v>
      </c>
      <c r="BD49" s="26">
        <f t="shared" si="12"/>
        <v>1619.7812233003181</v>
      </c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28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</row>
    <row r="50" spans="1:79" x14ac:dyDescent="0.25">
      <c r="A50" s="16" t="s">
        <v>89</v>
      </c>
      <c r="B50" s="17">
        <v>2362.8620348999998</v>
      </c>
      <c r="C50" s="17">
        <v>1000</v>
      </c>
      <c r="D50" s="17">
        <v>1797.8866324999999</v>
      </c>
      <c r="E50" s="17">
        <v>133623054.35154198</v>
      </c>
      <c r="F50" s="17">
        <v>32112721</v>
      </c>
      <c r="G50" s="17">
        <v>10244272.9537</v>
      </c>
      <c r="H50" s="17">
        <v>47668</v>
      </c>
      <c r="I50" s="17">
        <v>160189.20979510003</v>
      </c>
      <c r="J50" s="17">
        <v>2977.3</v>
      </c>
      <c r="K50" s="17">
        <v>0</v>
      </c>
      <c r="L50" s="17">
        <f t="shared" si="9"/>
        <v>43170763.478142761</v>
      </c>
      <c r="M50" s="18">
        <f t="shared" si="28"/>
        <v>2221.0903128059995</v>
      </c>
      <c r="N50" s="19">
        <f t="shared" si="29"/>
        <v>24062121.992018439</v>
      </c>
      <c r="O50" s="19">
        <f t="shared" si="30"/>
        <v>35717.721681558382</v>
      </c>
      <c r="P50" s="19">
        <f t="shared" si="25"/>
        <v>18306822.240000002</v>
      </c>
      <c r="Q50" s="19">
        <f t="shared" si="21"/>
        <v>133623054.35154198</v>
      </c>
      <c r="R50" s="19">
        <f t="shared" si="22"/>
        <v>160189.20979510003</v>
      </c>
      <c r="S50" s="20">
        <f>G50/(8784*J50)</f>
        <v>0.39171140537550769</v>
      </c>
      <c r="T50" s="20">
        <f>(P50-(0.15*8784*K50))/(8784*J50)</f>
        <v>0.7</v>
      </c>
      <c r="U50" s="39">
        <f t="shared" si="10"/>
        <v>35974403.885367267</v>
      </c>
      <c r="V50" s="21">
        <v>546885.33272974333</v>
      </c>
      <c r="W50" s="22">
        <v>4066361.6280125463</v>
      </c>
      <c r="X50" s="22">
        <v>4309594.7088892087</v>
      </c>
      <c r="Y50" s="22">
        <v>4567376.9954305105</v>
      </c>
      <c r="Z50" s="22">
        <v>4840578.7614688976</v>
      </c>
      <c r="AA50" s="22">
        <v>5130122.3370494274</v>
      </c>
      <c r="AB50" s="22">
        <v>5436985.2222189866</v>
      </c>
      <c r="AC50" s="22">
        <v>5762203.3870696044</v>
      </c>
      <c r="AD50" s="22">
        <v>6106874.7691768315</v>
      </c>
      <c r="AE50" s="22">
        <v>6472162.9802405462</v>
      </c>
      <c r="AF50" s="22">
        <v>6859301.2344418112</v>
      </c>
      <c r="AG50" s="23">
        <v>4.6755557578785641E-2</v>
      </c>
      <c r="AH50" s="23">
        <v>5.8199514903010917E-2</v>
      </c>
      <c r="AI50" s="23">
        <v>6.8694186368115542E-2</v>
      </c>
      <c r="AJ50" s="23">
        <v>7.8268664247835837E-2</v>
      </c>
      <c r="AK50" s="23">
        <v>8.6950718853901834E-2</v>
      </c>
      <c r="AL50" s="23">
        <v>9.4766848508720178E-2</v>
      </c>
      <c r="AM50" s="23">
        <v>0.10174232746921354</v>
      </c>
      <c r="AN50" s="23">
        <v>0.10790125188277862</v>
      </c>
      <c r="AO50" s="23">
        <v>0.11326658385307191</v>
      </c>
      <c r="AP50" s="23">
        <v>0.11786019369020941</v>
      </c>
      <c r="AQ50" s="23">
        <v>0.83970464605670592</v>
      </c>
      <c r="AR50" s="24">
        <v>73988478.759000003</v>
      </c>
      <c r="AS50" s="25">
        <f t="shared" si="32"/>
        <v>1436.592866493774</v>
      </c>
      <c r="AT50" s="25">
        <f t="shared" si="32"/>
        <v>1409.7332692109958</v>
      </c>
      <c r="AU50" s="25">
        <f t="shared" si="32"/>
        <v>1385.0431794047356</v>
      </c>
      <c r="AV50" s="25">
        <f t="shared" si="32"/>
        <v>1362.2790914867576</v>
      </c>
      <c r="AW50" s="25">
        <f t="shared" si="32"/>
        <v>1341.2281479479209</v>
      </c>
      <c r="AX50" s="25">
        <f t="shared" si="31"/>
        <v>1321.7030080898217</v>
      </c>
      <c r="AY50" s="25">
        <f t="shared" si="31"/>
        <v>1303.5376791451893</v>
      </c>
      <c r="AZ50" s="25">
        <f t="shared" si="31"/>
        <v>1286.5841050753547</v>
      </c>
      <c r="BA50" s="25">
        <f t="shared" si="31"/>
        <v>1270.7093570245499</v>
      </c>
      <c r="BB50" s="25">
        <f t="shared" si="31"/>
        <v>1255.7933055390174</v>
      </c>
      <c r="BC50" s="26">
        <f t="shared" si="11"/>
        <v>1337.3204009418116</v>
      </c>
      <c r="BD50" s="26">
        <f t="shared" si="12"/>
        <v>1255.7933055390174</v>
      </c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</row>
    <row r="51" spans="1:79" x14ac:dyDescent="0.25">
      <c r="A51" s="16" t="s">
        <v>90</v>
      </c>
      <c r="B51" s="17">
        <v>2330.5399379</v>
      </c>
      <c r="C51" s="17">
        <v>0</v>
      </c>
      <c r="D51" s="17">
        <v>0</v>
      </c>
      <c r="E51" s="17">
        <v>0</v>
      </c>
      <c r="F51" s="17">
        <v>42907427</v>
      </c>
      <c r="G51" s="17">
        <v>0</v>
      </c>
      <c r="H51" s="17">
        <v>0</v>
      </c>
      <c r="I51" s="17">
        <v>0</v>
      </c>
      <c r="J51" s="17">
        <v>0</v>
      </c>
      <c r="K51" s="17">
        <v>220</v>
      </c>
      <c r="L51" s="17">
        <f t="shared" si="9"/>
        <v>49998736.128014386</v>
      </c>
      <c r="M51" s="18">
        <f t="shared" si="28"/>
        <v>2190.707541626</v>
      </c>
      <c r="N51" s="19">
        <f t="shared" si="29"/>
        <v>42617555</v>
      </c>
      <c r="O51" s="19">
        <f t="shared" si="30"/>
        <v>0</v>
      </c>
      <c r="P51" s="19">
        <f t="shared" si="25"/>
        <v>289872</v>
      </c>
      <c r="Q51" s="19">
        <f>0.55*8784*907*K51+E51</f>
        <v>964017648.00000012</v>
      </c>
      <c r="R51" s="19">
        <f t="shared" si="22"/>
        <v>1062864</v>
      </c>
      <c r="S51" s="20"/>
      <c r="T51" s="20"/>
      <c r="U51" s="39">
        <f t="shared" si="10"/>
        <v>47163308.396080419</v>
      </c>
      <c r="V51" s="21"/>
      <c r="W51" s="22">
        <v>5535669.1312646288</v>
      </c>
      <c r="X51" s="22">
        <v>5873060.6424570326</v>
      </c>
      <c r="Y51" s="22">
        <v>6231015.7077791048</v>
      </c>
      <c r="Z51" s="22">
        <v>6610787.6479114676</v>
      </c>
      <c r="AA51" s="22">
        <v>7013706.1717271032</v>
      </c>
      <c r="AB51" s="22">
        <v>7441182.0320478771</v>
      </c>
      <c r="AC51" s="22">
        <v>7894711.9651630903</v>
      </c>
      <c r="AD51" s="22">
        <v>8375883.931404979</v>
      </c>
      <c r="AE51" s="22">
        <v>8886382.675130168</v>
      </c>
      <c r="AF51" s="22">
        <v>9427995.6235744376</v>
      </c>
      <c r="AG51" s="23">
        <v>1.6109767718954466E-2</v>
      </c>
      <c r="AH51" s="23">
        <v>2.4169111686105388E-2</v>
      </c>
      <c r="AI51" s="23">
        <v>3.3543356738429266E-2</v>
      </c>
      <c r="AJ51" s="23">
        <v>4.4078154492566524E-2</v>
      </c>
      <c r="AK51" s="23">
        <v>5.5300439079744107E-2</v>
      </c>
      <c r="AL51" s="23">
        <v>6.553219255481714E-2</v>
      </c>
      <c r="AM51" s="23">
        <v>7.4813278502671873E-2</v>
      </c>
      <c r="AN51" s="23">
        <v>8.3181666327165629E-2</v>
      </c>
      <c r="AO51" s="23">
        <v>9.0673517381413937E-2</v>
      </c>
      <c r="AP51" s="23">
        <v>9.732326713778354E-2</v>
      </c>
      <c r="AQ51" s="23">
        <v>2.5615024889708833</v>
      </c>
      <c r="AR51" s="24">
        <v>18245902.685399998</v>
      </c>
      <c r="AS51" s="25">
        <f t="shared" ref="AS51:BB51" si="33">(($M51*$N51)+($O51*$D51)+(907*$P51)+$Q51)/($N51+$O51+$P51+$R51+$V51+W51+(MIN(AG51*$AR51,$AR51*$AQ51*AG51)))</f>
        <v>1899.392080353738</v>
      </c>
      <c r="AT51" s="25">
        <f t="shared" si="33"/>
        <v>1881.093254104266</v>
      </c>
      <c r="AU51" s="25">
        <f t="shared" si="33"/>
        <v>1861.5099699419302</v>
      </c>
      <c r="AV51" s="25">
        <f t="shared" si="33"/>
        <v>1840.7888217977668</v>
      </c>
      <c r="AW51" s="25">
        <f t="shared" si="33"/>
        <v>1819.2742127555118</v>
      </c>
      <c r="AX51" s="25">
        <f t="shared" si="33"/>
        <v>1798.0350590622877</v>
      </c>
      <c r="AY51" s="25">
        <f t="shared" si="33"/>
        <v>1776.9953374447309</v>
      </c>
      <c r="AZ51" s="25">
        <f t="shared" si="33"/>
        <v>1756.0839734654164</v>
      </c>
      <c r="BA51" s="25">
        <f t="shared" si="33"/>
        <v>1735.2345002920363</v>
      </c>
      <c r="BB51" s="25">
        <f t="shared" si="33"/>
        <v>1714.3847905317243</v>
      </c>
      <c r="BC51" s="26">
        <f t="shared" si="11"/>
        <v>1808.2791999749406</v>
      </c>
      <c r="BD51" s="26">
        <f t="shared" si="12"/>
        <v>1714.3847905317243</v>
      </c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</row>
    <row r="52" spans="1:79" x14ac:dyDescent="0.25">
      <c r="A52" s="32"/>
      <c r="U52" s="38"/>
      <c r="BF52" s="28"/>
      <c r="BG52" s="28"/>
      <c r="BH52" s="28"/>
      <c r="BI52" s="28"/>
      <c r="BJ52" s="28"/>
      <c r="BK52" s="28"/>
      <c r="BL52" s="28"/>
      <c r="BM52" s="28"/>
      <c r="BN52" s="28"/>
      <c r="BO52" s="28"/>
    </row>
    <row r="53" spans="1:79" x14ac:dyDescent="0.25">
      <c r="A53" s="32" t="s">
        <v>107</v>
      </c>
      <c r="L53" s="17">
        <f>SUM(L3:L52)</f>
        <v>2216899144.6691928</v>
      </c>
      <c r="U53" s="39">
        <f>SUM(U3:U52)</f>
        <v>1919508914.3331411</v>
      </c>
      <c r="BF53" s="28"/>
      <c r="BG53" s="28"/>
      <c r="BH53" s="28"/>
      <c r="BI53" s="28"/>
      <c r="BJ53" s="28"/>
      <c r="BK53" s="28"/>
      <c r="BL53" s="28"/>
      <c r="BM53" s="28"/>
      <c r="BN53" s="28"/>
      <c r="BO53" s="28"/>
    </row>
    <row r="54" spans="1:79" x14ac:dyDescent="0.25">
      <c r="BF54" s="31"/>
      <c r="BG54" s="31"/>
      <c r="BH54" s="31"/>
      <c r="BI54" s="31"/>
      <c r="BJ54" s="31"/>
      <c r="BK54" s="31"/>
      <c r="BL54" s="31"/>
      <c r="BM54" s="31"/>
      <c r="BN54" s="31"/>
      <c r="BO54" s="31"/>
    </row>
    <row r="55" spans="1:79" x14ac:dyDescent="0.25">
      <c r="E55" s="31"/>
      <c r="F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</row>
    <row r="56" spans="1:79" x14ac:dyDescent="0.25">
      <c r="BF56" s="31"/>
      <c r="BG56" s="31"/>
      <c r="BH56" s="31"/>
      <c r="BI56" s="31"/>
      <c r="BJ56" s="31"/>
      <c r="BK56" s="31"/>
      <c r="BL56" s="31"/>
      <c r="BM56" s="31"/>
      <c r="BN56" s="31"/>
      <c r="BO56" s="31"/>
    </row>
  </sheetData>
  <mergeCells count="5">
    <mergeCell ref="B1:K1"/>
    <mergeCell ref="N1:U1"/>
    <mergeCell ref="W1:AF1"/>
    <mergeCell ref="AG1:AR1"/>
    <mergeCell ref="AS1:BD1"/>
  </mergeCells>
  <printOptions gridLines="1"/>
  <pageMargins left="0.7" right="0.7" top="0.75" bottom="0.75" header="0.3" footer="0.3"/>
  <pageSetup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D375"/>
  <sheetViews>
    <sheetView workbookViewId="0">
      <pane xSplit="1" ySplit="2" topLeftCell="O3" activePane="bottomRight" state="frozen"/>
      <selection activeCell="N5" sqref="N5"/>
      <selection pane="topRight" activeCell="N5" sqref="N5"/>
      <selection pane="bottomLeft" activeCell="N5" sqref="N5"/>
      <selection pane="bottomRight" activeCell="X2" sqref="X2"/>
    </sheetView>
  </sheetViews>
  <sheetFormatPr defaultRowHeight="15" x14ac:dyDescent="0.25"/>
  <cols>
    <col min="1" max="1" width="18.7109375" style="27" bestFit="1" customWidth="1"/>
    <col min="2" max="2" width="9.42578125" style="27" customWidth="1"/>
    <col min="3" max="3" width="10.5703125" style="27" customWidth="1"/>
    <col min="4" max="4" width="12" style="27" customWidth="1"/>
    <col min="5" max="5" width="14.28515625" style="27" bestFit="1" customWidth="1"/>
    <col min="6" max="9" width="12.42578125" style="27" customWidth="1"/>
    <col min="10" max="10" width="11" style="27" customWidth="1"/>
    <col min="11" max="11" width="10.42578125" style="29" customWidth="1"/>
    <col min="12" max="12" width="13.28515625" style="29" customWidth="1"/>
    <col min="13" max="13" width="12" style="27" customWidth="1"/>
    <col min="14" max="14" width="12.85546875" style="27" customWidth="1"/>
    <col min="15" max="16" width="13.7109375" style="27" customWidth="1"/>
    <col min="17" max="17" width="13" style="27" customWidth="1"/>
    <col min="18" max="19" width="13.5703125" style="27" customWidth="1"/>
    <col min="20" max="20" width="13.85546875" style="27" bestFit="1" customWidth="1"/>
    <col min="21" max="21" width="11.7109375" style="27" customWidth="1"/>
    <col min="22" max="22" width="12" style="27" customWidth="1"/>
    <col min="23" max="23" width="14.7109375" style="27" customWidth="1"/>
    <col min="24" max="24" width="15.28515625" style="27" customWidth="1"/>
    <col min="25" max="35" width="15.5703125" style="27" customWidth="1"/>
    <col min="36" max="39" width="13.42578125" style="33" customWidth="1"/>
    <col min="40" max="44" width="13.42578125" style="27" customWidth="1"/>
    <col min="45" max="46" width="14.85546875" style="27" customWidth="1"/>
    <col min="47" max="47" width="15.5703125" style="29" customWidth="1"/>
    <col min="48" max="48" width="14.85546875" style="27" bestFit="1" customWidth="1"/>
    <col min="49" max="49" width="9.85546875" style="27" customWidth="1"/>
    <col min="50" max="56" width="9.140625" style="27"/>
    <col min="57" max="57" width="10.140625" style="27" bestFit="1" customWidth="1"/>
    <col min="58" max="58" width="12.5703125" style="4" customWidth="1"/>
    <col min="59" max="59" width="12.42578125" style="27" customWidth="1"/>
    <col min="60" max="60" width="19" style="27" bestFit="1" customWidth="1"/>
    <col min="61" max="16384" width="9.140625" style="27"/>
  </cols>
  <sheetData>
    <row r="1" spans="1:82" s="4" customFormat="1" x14ac:dyDescent="0.25">
      <c r="A1" s="1"/>
      <c r="B1" s="72" t="s">
        <v>92</v>
      </c>
      <c r="C1" s="72"/>
      <c r="D1" s="72"/>
      <c r="E1" s="72"/>
      <c r="F1" s="72"/>
      <c r="G1" s="72"/>
      <c r="H1" s="72"/>
      <c r="I1" s="72"/>
      <c r="J1" s="72"/>
      <c r="K1" s="73"/>
      <c r="L1" s="35"/>
      <c r="M1" s="2" t="s">
        <v>0</v>
      </c>
      <c r="N1" s="82" t="s">
        <v>1</v>
      </c>
      <c r="O1" s="83"/>
      <c r="P1" s="83"/>
      <c r="Q1" s="83"/>
      <c r="R1" s="83"/>
      <c r="S1" s="83"/>
      <c r="T1" s="83"/>
      <c r="U1" s="83"/>
      <c r="V1" s="83"/>
      <c r="W1" s="83"/>
      <c r="X1" s="84"/>
      <c r="Y1" s="3" t="s">
        <v>2</v>
      </c>
      <c r="Z1" s="74" t="s">
        <v>3</v>
      </c>
      <c r="AA1" s="75"/>
      <c r="AB1" s="75"/>
      <c r="AC1" s="75"/>
      <c r="AD1" s="75"/>
      <c r="AE1" s="75"/>
      <c r="AF1" s="75"/>
      <c r="AG1" s="75"/>
      <c r="AH1" s="75"/>
      <c r="AI1" s="76"/>
      <c r="AJ1" s="77" t="s">
        <v>94</v>
      </c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9" t="s">
        <v>4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1"/>
    </row>
    <row r="2" spans="1:82" s="15" customFormat="1" ht="90" x14ac:dyDescent="0.25">
      <c r="A2" s="5" t="s">
        <v>5</v>
      </c>
      <c r="B2" s="6" t="s">
        <v>6</v>
      </c>
      <c r="C2" s="6" t="s">
        <v>7</v>
      </c>
      <c r="D2" s="6" t="s">
        <v>95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98</v>
      </c>
      <c r="M2" s="7" t="s">
        <v>15</v>
      </c>
      <c r="N2" s="8" t="s">
        <v>101</v>
      </c>
      <c r="O2" s="8" t="s">
        <v>16</v>
      </c>
      <c r="P2" s="8" t="s">
        <v>102</v>
      </c>
      <c r="Q2" s="8" t="s">
        <v>100</v>
      </c>
      <c r="R2" s="8" t="s">
        <v>17</v>
      </c>
      <c r="S2" s="8" t="s">
        <v>103</v>
      </c>
      <c r="T2" s="8" t="s">
        <v>8</v>
      </c>
      <c r="U2" s="8" t="s">
        <v>12</v>
      </c>
      <c r="V2" s="8" t="s">
        <v>18</v>
      </c>
      <c r="W2" s="8" t="s">
        <v>19</v>
      </c>
      <c r="X2" s="8" t="s">
        <v>99</v>
      </c>
      <c r="Y2" s="9" t="s">
        <v>20</v>
      </c>
      <c r="Z2" s="10" t="s">
        <v>21</v>
      </c>
      <c r="AA2" s="10" t="s">
        <v>22</v>
      </c>
      <c r="AB2" s="10" t="s">
        <v>23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0" t="s">
        <v>30</v>
      </c>
      <c r="AJ2" s="11" t="s">
        <v>31</v>
      </c>
      <c r="AK2" s="11" t="s">
        <v>32</v>
      </c>
      <c r="AL2" s="11" t="s">
        <v>33</v>
      </c>
      <c r="AM2" s="11" t="s">
        <v>34</v>
      </c>
      <c r="AN2" s="11" t="s">
        <v>35</v>
      </c>
      <c r="AO2" s="11" t="s">
        <v>36</v>
      </c>
      <c r="AP2" s="11" t="s">
        <v>37</v>
      </c>
      <c r="AQ2" s="11" t="s">
        <v>38</v>
      </c>
      <c r="AR2" s="11" t="s">
        <v>39</v>
      </c>
      <c r="AS2" s="11" t="s">
        <v>40</v>
      </c>
      <c r="AT2" s="11" t="s">
        <v>41</v>
      </c>
      <c r="AU2" s="12" t="s">
        <v>91</v>
      </c>
      <c r="AV2" s="13">
        <v>2020</v>
      </c>
      <c r="AW2" s="13">
        <v>2021</v>
      </c>
      <c r="AX2" s="13">
        <v>2022</v>
      </c>
      <c r="AY2" s="13">
        <v>2023</v>
      </c>
      <c r="AZ2" s="13">
        <v>2024</v>
      </c>
      <c r="BA2" s="13">
        <v>2025</v>
      </c>
      <c r="BB2" s="13">
        <v>2026</v>
      </c>
      <c r="BC2" s="13">
        <v>2027</v>
      </c>
      <c r="BD2" s="13">
        <v>2028</v>
      </c>
      <c r="BE2" s="13">
        <v>2029</v>
      </c>
      <c r="BF2" s="14" t="s">
        <v>93</v>
      </c>
      <c r="BG2" s="14" t="s">
        <v>97</v>
      </c>
    </row>
    <row r="3" spans="1:82" x14ac:dyDescent="0.25">
      <c r="A3" s="16" t="s">
        <v>42</v>
      </c>
      <c r="B3" s="17">
        <v>2264.0354115</v>
      </c>
      <c r="C3" s="17">
        <v>876.68376069999999</v>
      </c>
      <c r="D3" s="17">
        <v>0</v>
      </c>
      <c r="E3" s="17">
        <v>0</v>
      </c>
      <c r="F3" s="17">
        <v>46045176</v>
      </c>
      <c r="G3" s="17">
        <v>53492095.964400001</v>
      </c>
      <c r="H3" s="17">
        <v>0</v>
      </c>
      <c r="I3" s="17">
        <v>0</v>
      </c>
      <c r="J3" s="17">
        <v>10333.1</v>
      </c>
      <c r="K3" s="17">
        <v>0</v>
      </c>
      <c r="L3" s="17">
        <f>((B3*F3)+(C3*G3)+(D3*H3)+E3)/2000</f>
        <v>75571780.425272703</v>
      </c>
      <c r="M3" s="18">
        <f t="shared" ref="M3:M13" si="0">B3*0.94</f>
        <v>2128.1932868099998</v>
      </c>
      <c r="N3" s="19"/>
      <c r="O3" s="19">
        <f>MAX(F3-((R3-G3)*(F3/(F3+H3))), 0)</f>
        <v>36001106.6844</v>
      </c>
      <c r="P3" s="19"/>
      <c r="Q3" s="19">
        <f>MAX(H3-((R3-G3)*(H3/(H3+F3))),0)</f>
        <v>0</v>
      </c>
      <c r="R3" s="19">
        <f t="shared" ref="R3:R34" si="1">MIN(((J3*8784*0.7)+(0.15*K3*8784)), SUM(F3:H3))</f>
        <v>63536165.280000001</v>
      </c>
      <c r="S3" s="19"/>
      <c r="T3" s="19">
        <f t="shared" ref="T3:T18" si="2">0.55*8784*C3*K3+E3</f>
        <v>0</v>
      </c>
      <c r="U3" s="19">
        <f t="shared" ref="U3:U25" si="3">K3*8784*0.55+I3</f>
        <v>0</v>
      </c>
      <c r="V3" s="20">
        <f t="shared" ref="V3:V12" si="4">G3/(8784*J3)</f>
        <v>0.5893409998866711</v>
      </c>
      <c r="W3" s="20">
        <f t="shared" ref="W3:W12" si="5">(R3-(0.15*8784*K3))/(8784*J3)</f>
        <v>0.7</v>
      </c>
      <c r="X3" s="39">
        <f>((M3*O3)+(C3*R3)+(D3*Q3)+T3)/2000</f>
        <v>66159218.940798931</v>
      </c>
      <c r="Y3" s="21">
        <v>2329528.2830145163</v>
      </c>
      <c r="Z3" s="22">
        <v>4596882.7422880698</v>
      </c>
      <c r="AA3" s="22">
        <v>5214380.8872008417</v>
      </c>
      <c r="AB3" s="22">
        <v>5914827.408295366</v>
      </c>
      <c r="AC3" s="22">
        <v>6709364.7408451298</v>
      </c>
      <c r="AD3" s="22">
        <v>7610632.0807540147</v>
      </c>
      <c r="AE3" s="22">
        <v>8632966.4440490995</v>
      </c>
      <c r="AF3" s="22">
        <v>9792630.7346464135</v>
      </c>
      <c r="AG3" s="22">
        <v>11108072.448404405</v>
      </c>
      <c r="AH3" s="22">
        <v>12600217.128830224</v>
      </c>
      <c r="AI3" s="22">
        <v>14292801.242619921</v>
      </c>
      <c r="AJ3" s="23">
        <v>1.3565448857668829E-2</v>
      </c>
      <c r="AK3" s="23">
        <v>2.1110249168110995E-2</v>
      </c>
      <c r="AL3" s="23">
        <v>3.0020743411710758E-2</v>
      </c>
      <c r="AM3" s="23">
        <v>4.0142900821594239E-2</v>
      </c>
      <c r="AN3" s="23">
        <v>5.1321765299617413E-2</v>
      </c>
      <c r="AO3" s="23">
        <v>6.1878068330440204E-2</v>
      </c>
      <c r="AP3" s="23">
        <v>7.1467168062364167E-2</v>
      </c>
      <c r="AQ3" s="23">
        <v>8.0128552787421717E-2</v>
      </c>
      <c r="AR3" s="23">
        <v>8.7899819948471861E-2</v>
      </c>
      <c r="AS3" s="23">
        <v>9.4816763133538096E-2</v>
      </c>
      <c r="AT3" s="23">
        <v>1.5062729353312405</v>
      </c>
      <c r="AU3" s="24">
        <v>92654857.354800001</v>
      </c>
      <c r="AV3" s="25">
        <f t="shared" ref="AV3:BE4" si="6">(($M3*$O3)+($Q3*$D3)+($C3*$R3)+$T3)/($O3+$Q3+$R3+$U3+$Y3+Z3+(MIN(AJ3*$AU3,$AU3*$AT3*AJ3)))</f>
        <v>1228.3486442470935</v>
      </c>
      <c r="AW3" s="25">
        <f t="shared" si="6"/>
        <v>1213.5170443569389</v>
      </c>
      <c r="AX3" s="25">
        <f t="shared" si="6"/>
        <v>1196.767490824541</v>
      </c>
      <c r="AY3" s="25">
        <f t="shared" si="6"/>
        <v>1178.3047438250137</v>
      </c>
      <c r="AZ3" s="25">
        <f t="shared" si="6"/>
        <v>1158.3242250929225</v>
      </c>
      <c r="BA3" s="25">
        <f t="shared" si="6"/>
        <v>1138.3889073566238</v>
      </c>
      <c r="BB3" s="25">
        <f t="shared" si="6"/>
        <v>1118.6767237964684</v>
      </c>
      <c r="BC3" s="25">
        <f t="shared" si="6"/>
        <v>1098.9979027854151</v>
      </c>
      <c r="BD3" s="25">
        <f t="shared" si="6"/>
        <v>1079.1694588194223</v>
      </c>
      <c r="BE3" s="25">
        <f t="shared" si="6"/>
        <v>1059.0148661971609</v>
      </c>
      <c r="BF3" s="26">
        <f>AVERAGE(AV3:BE3)</f>
        <v>1146.9510007301601</v>
      </c>
      <c r="BG3" s="26">
        <f>BE3</f>
        <v>1059.0148661971609</v>
      </c>
      <c r="BH3" s="37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</row>
    <row r="4" spans="1:82" x14ac:dyDescent="0.25">
      <c r="A4" s="16" t="s">
        <v>43</v>
      </c>
      <c r="B4" s="17">
        <v>2851.8639784000002</v>
      </c>
      <c r="C4" s="17">
        <v>1149.0343319000001</v>
      </c>
      <c r="D4" s="17">
        <v>0</v>
      </c>
      <c r="E4" s="17">
        <v>1179006933.8139415</v>
      </c>
      <c r="F4" s="17">
        <v>215407</v>
      </c>
      <c r="G4" s="17">
        <v>2204942.0011</v>
      </c>
      <c r="H4" s="17">
        <v>0</v>
      </c>
      <c r="I4" s="17">
        <v>741852.83059999999</v>
      </c>
      <c r="J4" s="17">
        <v>589</v>
      </c>
      <c r="K4" s="17">
        <v>0</v>
      </c>
      <c r="L4" s="17">
        <f t="shared" ref="L4:L51" si="7">((B4*F4)+(C4*G4)+(D4*H4)+E4)/2000</f>
        <v>2163436.2284606691</v>
      </c>
      <c r="M4" s="18">
        <f t="shared" si="0"/>
        <v>2680.7521396960001</v>
      </c>
      <c r="N4" s="19"/>
      <c r="O4" s="19">
        <f>MAX(F4-((R4-G4)*(F4/(F4+H4))), 0)</f>
        <v>0</v>
      </c>
      <c r="P4" s="19"/>
      <c r="Q4" s="19">
        <f>MAX(H4-((R4-G4)*(H4/(H4+F4))),0)</f>
        <v>0</v>
      </c>
      <c r="R4" s="19">
        <f t="shared" si="1"/>
        <v>2420349.0011</v>
      </c>
      <c r="S4" s="19"/>
      <c r="T4" s="19">
        <f t="shared" si="2"/>
        <v>1179006933.8139415</v>
      </c>
      <c r="U4" s="19">
        <f t="shared" si="3"/>
        <v>741852.83059999999</v>
      </c>
      <c r="V4" s="20">
        <f t="shared" si="4"/>
        <v>0.42617654902338253</v>
      </c>
      <c r="W4" s="20">
        <f t="shared" si="5"/>
        <v>0.46781093752416031</v>
      </c>
      <c r="X4" s="39">
        <f>((M4*O4)+(C4*R4)+(D4*Q4)+T4)/2000</f>
        <v>1980035.5156288561</v>
      </c>
      <c r="Y4" s="21"/>
      <c r="Z4" s="22">
        <v>61595</v>
      </c>
      <c r="AA4" s="22">
        <v>68633</v>
      </c>
      <c r="AB4" s="22">
        <v>76475</v>
      </c>
      <c r="AC4" s="22">
        <v>85213</v>
      </c>
      <c r="AD4" s="22">
        <v>94950</v>
      </c>
      <c r="AE4" s="22">
        <v>105799</v>
      </c>
      <c r="AF4" s="22">
        <v>117887</v>
      </c>
      <c r="AG4" s="22">
        <v>131357</v>
      </c>
      <c r="AH4" s="22">
        <v>146365</v>
      </c>
      <c r="AI4" s="22">
        <v>163089</v>
      </c>
      <c r="AJ4" s="23">
        <v>1.2212421844644984E-2</v>
      </c>
      <c r="AK4" s="23">
        <v>1.9521570512016733E-2</v>
      </c>
      <c r="AL4" s="23">
        <v>2.8244504204679194E-2</v>
      </c>
      <c r="AM4" s="23">
        <v>3.8228870530589272E-2</v>
      </c>
      <c r="AN4" s="23">
        <v>4.9320367399744186E-2</v>
      </c>
      <c r="AO4" s="23">
        <v>6.0204737187786357E-2</v>
      </c>
      <c r="AP4" s="23">
        <v>7.0126534583745154E-2</v>
      </c>
      <c r="AQ4" s="23">
        <v>7.9121468770809833E-2</v>
      </c>
      <c r="AR4" s="23">
        <v>8.7223586883008228E-2</v>
      </c>
      <c r="AS4" s="23">
        <v>9.4465345874631207E-2</v>
      </c>
      <c r="AT4" s="23">
        <v>0.95575594451088541</v>
      </c>
      <c r="AU4" s="24">
        <v>6898283.4660999998</v>
      </c>
      <c r="AV4" s="25">
        <f t="shared" si="6"/>
        <v>1198.4547266160848</v>
      </c>
      <c r="AW4" s="25">
        <f t="shared" si="6"/>
        <v>1178.753237597163</v>
      </c>
      <c r="AX4" s="25">
        <f t="shared" si="6"/>
        <v>1156.2605733137525</v>
      </c>
      <c r="AY4" s="25">
        <f t="shared" si="6"/>
        <v>1131.6232464035427</v>
      </c>
      <c r="AZ4" s="25">
        <f t="shared" si="6"/>
        <v>1105.4472514645827</v>
      </c>
      <c r="BA4" s="25">
        <f t="shared" si="6"/>
        <v>1080.5296163593198</v>
      </c>
      <c r="BB4" s="25">
        <f t="shared" si="6"/>
        <v>1058.1526390736981</v>
      </c>
      <c r="BC4" s="25">
        <f t="shared" si="6"/>
        <v>1037.9686275410008</v>
      </c>
      <c r="BD4" s="25">
        <f t="shared" si="6"/>
        <v>1019.6806452543434</v>
      </c>
      <c r="BE4" s="25">
        <f t="shared" si="6"/>
        <v>1003.0300713079674</v>
      </c>
      <c r="BF4" s="26">
        <f t="shared" ref="BF4:BF51" si="8">AVERAGE(AV4:BE4)</f>
        <v>1096.9900634931455</v>
      </c>
      <c r="BG4" s="26">
        <f t="shared" ref="BG4:BG51" si="9">BE4</f>
        <v>1003.0300713079674</v>
      </c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</row>
    <row r="5" spans="1:82" x14ac:dyDescent="0.25">
      <c r="A5" s="30" t="s">
        <v>44</v>
      </c>
      <c r="B5" s="17">
        <v>2268.1042771000002</v>
      </c>
      <c r="C5" s="17">
        <v>899.86091399999998</v>
      </c>
      <c r="D5" s="17">
        <v>1562.9144492</v>
      </c>
      <c r="E5" s="17">
        <v>17227768.092891555</v>
      </c>
      <c r="F5" s="17">
        <v>24335930</v>
      </c>
      <c r="G5" s="17">
        <v>26782325.404100001</v>
      </c>
      <c r="H5" s="17">
        <v>1033871.4028</v>
      </c>
      <c r="I5" s="17">
        <v>19361.3842611</v>
      </c>
      <c r="J5" s="17">
        <v>11201.5</v>
      </c>
      <c r="K5" s="17">
        <v>0</v>
      </c>
      <c r="L5" s="17">
        <f t="shared" si="7"/>
        <v>40464937.529764377</v>
      </c>
      <c r="M5" s="18">
        <f t="shared" si="0"/>
        <v>2132.018020474</v>
      </c>
      <c r="N5" s="19">
        <v>12814159</v>
      </c>
      <c r="O5" s="19">
        <f>F5-((R5-G5)*(F5/(F5+H5)))</f>
        <v>0</v>
      </c>
      <c r="P5" s="19">
        <f>MAX(N5,O5)</f>
        <v>12814159</v>
      </c>
      <c r="Q5" s="19">
        <f>H5-((R5-G5)*(H5/(H5+F5)))</f>
        <v>0</v>
      </c>
      <c r="R5" s="19">
        <f t="shared" si="1"/>
        <v>52152126.806900002</v>
      </c>
      <c r="S5" s="19">
        <f>R5-(N5-O5)</f>
        <v>39337967.806900002</v>
      </c>
      <c r="T5" s="19">
        <f t="shared" si="2"/>
        <v>17227768.092891555</v>
      </c>
      <c r="U5" s="19">
        <f t="shared" si="3"/>
        <v>19361.3842611</v>
      </c>
      <c r="V5" s="20">
        <f t="shared" si="4"/>
        <v>0.27219476733108133</v>
      </c>
      <c r="W5" s="20">
        <f t="shared" si="5"/>
        <v>0.53003373709484003</v>
      </c>
      <c r="X5" s="39">
        <f>((M5*P5)+(C5*S5)+(D5*Q5)+T5)/2000</f>
        <v>31367972.669465795</v>
      </c>
      <c r="Y5" s="21">
        <v>1818486.110605574</v>
      </c>
      <c r="Z5" s="22">
        <v>2150929.7962148427</v>
      </c>
      <c r="AA5" s="22">
        <v>2282026.0444199638</v>
      </c>
      <c r="AB5" s="22">
        <v>2421112.4308079784</v>
      </c>
      <c r="AC5" s="22">
        <v>2568675.943443425</v>
      </c>
      <c r="AD5" s="22">
        <v>2725233.2516516135</v>
      </c>
      <c r="AE5" s="22">
        <v>2891332.5150511358</v>
      </c>
      <c r="AF5" s="22">
        <v>3067555.3028444485</v>
      </c>
      <c r="AG5" s="22">
        <v>3254518.6300866101</v>
      </c>
      <c r="AH5" s="22">
        <v>3452877.1180618308</v>
      </c>
      <c r="AI5" s="22">
        <v>3663325.286332035</v>
      </c>
      <c r="AJ5" s="23">
        <v>5.2367999867446578E-2</v>
      </c>
      <c r="AK5" s="23">
        <v>6.2772281450957992E-2</v>
      </c>
      <c r="AL5" s="23">
        <v>7.2197706945918413E-2</v>
      </c>
      <c r="AM5" s="23">
        <v>8.0688243125984341E-2</v>
      </c>
      <c r="AN5" s="23">
        <v>8.828567033371125E-2</v>
      </c>
      <c r="AO5" s="23">
        <v>9.5029689261253603E-2</v>
      </c>
      <c r="AP5" s="23">
        <v>0.10095802249991032</v>
      </c>
      <c r="AQ5" s="23">
        <v>0.10610651111465083</v>
      </c>
      <c r="AR5" s="23">
        <v>0.11050920648721524</v>
      </c>
      <c r="AS5" s="23">
        <v>0.11419845765945275</v>
      </c>
      <c r="AT5" s="23">
        <v>1.4251222105415922</v>
      </c>
      <c r="AU5" s="24">
        <v>80700600.059299991</v>
      </c>
      <c r="AV5" s="25">
        <f t="shared" ref="AV5:BD5" si="10">(($M5*$P5)+($Q5*$D5)+($C5*$S5)+$T5)/($P5+$Q5+$S5+$U5+$Y5+Z5+(MIN(AJ5*$AU5,$AU5*$AT5*AJ5)))</f>
        <v>1039.2418196762876</v>
      </c>
      <c r="AW5" s="25">
        <f t="shared" si="10"/>
        <v>1022.7948361154033</v>
      </c>
      <c r="AX5" s="25">
        <f t="shared" si="10"/>
        <v>1008.0090050693348</v>
      </c>
      <c r="AY5" s="25">
        <f t="shared" si="10"/>
        <v>994.69964685570915</v>
      </c>
      <c r="AZ5" s="25">
        <f t="shared" si="10"/>
        <v>982.70723258060639</v>
      </c>
      <c r="BA5" s="25">
        <f t="shared" si="10"/>
        <v>971.89299576235169</v>
      </c>
      <c r="BB5" s="25">
        <f t="shared" si="10"/>
        <v>962.13540449059872</v>
      </c>
      <c r="BC5" s="25">
        <f t="shared" si="10"/>
        <v>953.32730136618113</v>
      </c>
      <c r="BD5" s="25">
        <f t="shared" si="10"/>
        <v>945.37356621751599</v>
      </c>
      <c r="BE5" s="25">
        <f>(($M5*$P5)+($Q5*$D5)+($C5*$S5)+$T5)/($P5+$Q5+$S5+$U5+$Y5+AI5+(MIN(AS5*$AU5,$AU5*$AT5*AS5)))</f>
        <v>938.18919145257041</v>
      </c>
      <c r="BF5" s="26">
        <f t="shared" si="8"/>
        <v>981.8370999586557</v>
      </c>
      <c r="BG5" s="26">
        <f t="shared" si="9"/>
        <v>938.18919145257041</v>
      </c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</row>
    <row r="6" spans="1:82" ht="15" customHeight="1" x14ac:dyDescent="0.25">
      <c r="A6" s="16" t="s">
        <v>45</v>
      </c>
      <c r="B6" s="17">
        <v>2276.1671658999999</v>
      </c>
      <c r="C6" s="17">
        <v>827.20611759999997</v>
      </c>
      <c r="D6" s="17">
        <v>1446.3626015</v>
      </c>
      <c r="E6" s="17">
        <v>789080955.25707102</v>
      </c>
      <c r="F6" s="17">
        <v>28378831</v>
      </c>
      <c r="G6" s="17">
        <v>15651184.9989</v>
      </c>
      <c r="H6" s="17">
        <v>860469.77339999995</v>
      </c>
      <c r="I6" s="17">
        <v>1310917.1879999998</v>
      </c>
      <c r="J6" s="17">
        <v>5588.4</v>
      </c>
      <c r="K6" s="17">
        <v>0</v>
      </c>
      <c r="L6" s="17">
        <f t="shared" si="7"/>
        <v>39787675.781414248</v>
      </c>
      <c r="M6" s="18">
        <f t="shared" si="0"/>
        <v>2139.597135946</v>
      </c>
      <c r="N6" s="19"/>
      <c r="O6" s="19">
        <f>MAX(F6-((R6-G6)*(F6/(F6+H6))), 0)</f>
        <v>10218692.588789813</v>
      </c>
      <c r="P6" s="19"/>
      <c r="Q6" s="19">
        <f>MAX(H6-((R6-G6)*(H6/(H6+F6))),0)</f>
        <v>309839.26351019286</v>
      </c>
      <c r="R6" s="19">
        <f t="shared" si="1"/>
        <v>34361953.919999994</v>
      </c>
      <c r="S6" s="19"/>
      <c r="T6" s="19">
        <f t="shared" si="2"/>
        <v>789080955.25707102</v>
      </c>
      <c r="U6" s="19">
        <f t="shared" si="3"/>
        <v>1310917.1879999998</v>
      </c>
      <c r="V6" s="20">
        <f t="shared" si="4"/>
        <v>0.31883604537555943</v>
      </c>
      <c r="W6" s="20">
        <f t="shared" si="5"/>
        <v>0.7</v>
      </c>
      <c r="X6" s="39">
        <f>((M6*O6)+(C6*R6)+(D6*Q6)+T6)/2000</f>
        <v>25762762.384937555</v>
      </c>
      <c r="Y6" s="21">
        <v>842037.12970128574</v>
      </c>
      <c r="Z6" s="22">
        <v>2288229.0213397061</v>
      </c>
      <c r="AA6" s="22">
        <v>2479266.0746687674</v>
      </c>
      <c r="AB6" s="22">
        <v>2686252.2115048999</v>
      </c>
      <c r="AC6" s="22">
        <v>2910518.9707317012</v>
      </c>
      <c r="AD6" s="22">
        <v>3153509.0572316013</v>
      </c>
      <c r="AE6" s="22">
        <v>3416785.6227859175</v>
      </c>
      <c r="AF6" s="22">
        <v>3702042.3218080997</v>
      </c>
      <c r="AG6" s="22">
        <v>4011114.2065985613</v>
      </c>
      <c r="AH6" s="22">
        <v>4345989.5322101079</v>
      </c>
      <c r="AI6" s="22">
        <v>4708822.5468645049</v>
      </c>
      <c r="AJ6" s="23">
        <v>1.5237756645043206E-2</v>
      </c>
      <c r="AK6" s="23">
        <v>2.3140612618675508E-2</v>
      </c>
      <c r="AL6" s="23">
        <v>3.238611909352046E-2</v>
      </c>
      <c r="AM6" s="23">
        <v>4.2820567914841019E-2</v>
      </c>
      <c r="AN6" s="23">
        <v>5.4211349179579094E-2</v>
      </c>
      <c r="AO6" s="23">
        <v>6.4613667196547847E-2</v>
      </c>
      <c r="AP6" s="23">
        <v>7.4065695082287608E-2</v>
      </c>
      <c r="AQ6" s="23">
        <v>8.2603816043337261E-2</v>
      </c>
      <c r="AR6" s="23">
        <v>9.026270259875846E-2</v>
      </c>
      <c r="AS6" s="23">
        <v>9.7075392238470892E-2</v>
      </c>
      <c r="AT6" s="23">
        <v>1.1398795462238362</v>
      </c>
      <c r="AU6" s="24">
        <v>50378720.481699996</v>
      </c>
      <c r="AV6" s="25">
        <f t="shared" ref="AV6:BE6" si="11">(($M6*$O6)+($Q6*$D6)+($C6*$R6)+$T6)/($O6+$Q6+$R6+$U6+$Y6+Z6+(MIN(AJ6*$AU6,$AU6*$AT6*AJ6)))</f>
        <v>1028.4673874588877</v>
      </c>
      <c r="AW6" s="25">
        <f t="shared" si="11"/>
        <v>1016.5130974497691</v>
      </c>
      <c r="AX6" s="25">
        <f t="shared" si="11"/>
        <v>1003.1981539342876</v>
      </c>
      <c r="AY6" s="25">
        <f t="shared" si="11"/>
        <v>988.76096381723312</v>
      </c>
      <c r="AZ6" s="25">
        <f t="shared" si="11"/>
        <v>973.50133153565127</v>
      </c>
      <c r="BA6" s="25">
        <f t="shared" si="11"/>
        <v>959.23225641246893</v>
      </c>
      <c r="BB6" s="25">
        <f t="shared" si="11"/>
        <v>945.82479787364241</v>
      </c>
      <c r="BC6" s="25">
        <f t="shared" si="11"/>
        <v>933.16245006438544</v>
      </c>
      <c r="BD6" s="25">
        <f t="shared" si="11"/>
        <v>921.13906530978852</v>
      </c>
      <c r="BE6" s="25">
        <f t="shared" si="11"/>
        <v>909.65714587854814</v>
      </c>
      <c r="BF6" s="26">
        <f t="shared" si="8"/>
        <v>967.94566497346625</v>
      </c>
      <c r="BG6" s="26">
        <f t="shared" si="9"/>
        <v>909.65714587854814</v>
      </c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</row>
    <row r="7" spans="1:82" ht="15" customHeight="1" x14ac:dyDescent="0.25">
      <c r="A7" s="30" t="s">
        <v>46</v>
      </c>
      <c r="B7" s="17">
        <v>2184.3824657999999</v>
      </c>
      <c r="C7" s="17">
        <v>866.62532759999999</v>
      </c>
      <c r="D7" s="17">
        <v>1405.0881457</v>
      </c>
      <c r="E7" s="17">
        <v>9203690697.6602497</v>
      </c>
      <c r="F7" s="17">
        <v>933157</v>
      </c>
      <c r="G7" s="17">
        <v>81298989.272799999</v>
      </c>
      <c r="H7" s="17">
        <v>10403921</v>
      </c>
      <c r="I7" s="17">
        <v>14405899.252831599</v>
      </c>
      <c r="J7" s="17">
        <v>20765.3</v>
      </c>
      <c r="K7" s="17">
        <v>1855.2</v>
      </c>
      <c r="L7" s="17">
        <f t="shared" si="7"/>
        <v>48158125.882143632</v>
      </c>
      <c r="M7" s="18">
        <f t="shared" si="0"/>
        <v>2053.3195178519995</v>
      </c>
      <c r="N7" s="19">
        <v>555436</v>
      </c>
      <c r="O7" s="19">
        <f>F7-((R7-G7)*(F7/(F7+H7)))</f>
        <v>0</v>
      </c>
      <c r="P7" s="19">
        <f>MAX(N7,O7)</f>
        <v>555436</v>
      </c>
      <c r="Q7" s="19">
        <f>H7-((R7-G7)*(H7/(H7+F7)))</f>
        <v>0</v>
      </c>
      <c r="R7" s="19">
        <f t="shared" si="1"/>
        <v>92636067.272799999</v>
      </c>
      <c r="S7" s="19">
        <f>R7-(N7-O7)</f>
        <v>92080631.272799999</v>
      </c>
      <c r="T7" s="19">
        <f t="shared" si="2"/>
        <v>16971116790.127369</v>
      </c>
      <c r="U7" s="19">
        <f t="shared" si="3"/>
        <v>23368741.492831599</v>
      </c>
      <c r="V7" s="20">
        <f t="shared" si="4"/>
        <v>0.44571229003685803</v>
      </c>
      <c r="W7" s="20">
        <f t="shared" si="5"/>
        <v>0.49446530378017761</v>
      </c>
      <c r="X7" s="39">
        <f>((M7*P7)+(C7*S7)+(D7*Q7)+T7)/2000</f>
        <v>48955505.806125052</v>
      </c>
      <c r="Y7" s="21">
        <v>1034647.9267860011</v>
      </c>
      <c r="Z7" s="22">
        <v>37968065.870375805</v>
      </c>
      <c r="AA7" s="22">
        <v>40282167.89079991</v>
      </c>
      <c r="AB7" s="22">
        <v>41150704.3839375</v>
      </c>
      <c r="AC7" s="22">
        <v>41150704.3839375</v>
      </c>
      <c r="AD7" s="22">
        <v>41150704.3839375</v>
      </c>
      <c r="AE7" s="22">
        <v>41150704.3839375</v>
      </c>
      <c r="AF7" s="22">
        <v>41150704.3839375</v>
      </c>
      <c r="AG7" s="22">
        <v>41150704.3839375</v>
      </c>
      <c r="AH7" s="22">
        <v>41150704.3839375</v>
      </c>
      <c r="AI7" s="22">
        <v>41150704.3839375</v>
      </c>
      <c r="AJ7" s="23">
        <v>4.9456007930732467E-2</v>
      </c>
      <c r="AK7" s="23">
        <v>6.0362560982640437E-2</v>
      </c>
      <c r="AL7" s="23">
        <v>7.0297770484374467E-2</v>
      </c>
      <c r="AM7" s="23">
        <v>7.9299469966344627E-2</v>
      </c>
      <c r="AN7" s="23">
        <v>8.7403710557806144E-2</v>
      </c>
      <c r="AO7" s="23">
        <v>9.4644840479344419E-2</v>
      </c>
      <c r="AP7" s="23">
        <v>0.10105558093639</v>
      </c>
      <c r="AQ7" s="23">
        <v>0.10666709857602427</v>
      </c>
      <c r="AR7" s="23">
        <v>0.11150907466201147</v>
      </c>
      <c r="AS7" s="23">
        <v>0.11560977111600071</v>
      </c>
      <c r="AT7" s="23">
        <v>0.71065789075174424</v>
      </c>
      <c r="AU7" s="24">
        <v>279029344.65380001</v>
      </c>
      <c r="AV7" s="25">
        <f t="shared" ref="AV7" si="12">(($M7*$P7)+($Q7*$D7)+($C7*$S7)+$T7)/($P7+$Q7+$S7+$U7+$Y7+Z7+(MIN(AJ7*$AU7,$AU7*$AT7*AJ7)))</f>
        <v>594.06840721752019</v>
      </c>
      <c r="AW7" s="25">
        <f t="shared" ref="AW7" si="13">(($M7*$P7)+($Q7*$D7)+($C7*$S7)+$T7)/($P7+$Q7+$S7+$U7+$Y7+AA7+(MIN(AK7*$AU7,$AU7*$AT7*AK7)))</f>
        <v>578.35860104238782</v>
      </c>
      <c r="AX7" s="25">
        <f t="shared" ref="AX7" si="14">(($M7*$P7)+($Q7*$D7)+($C7*$S7)+$T7)/($P7+$Q7+$S7+$U7+$Y7+AB7+(MIN(AL7*$AU7,$AU7*$AT7*AL7)))</f>
        <v>568.8207543988417</v>
      </c>
      <c r="AY7" s="25">
        <f t="shared" ref="AY7" si="15">(($M7*$P7)+($Q7*$D7)+($C7*$S7)+$T7)/($P7+$Q7+$S7+$U7+$Y7+AC7+(MIN(AM7*$AU7,$AU7*$AT7*AM7)))</f>
        <v>562.98262309646827</v>
      </c>
      <c r="AZ7" s="25">
        <f t="shared" ref="AZ7" si="16">(($M7*$P7)+($Q7*$D7)+($C7*$S7)+$T7)/($P7+$Q7+$S7+$U7+$Y7+AD7+(MIN(AN7*$AU7,$AU7*$AT7*AN7)))</f>
        <v>557.82812190541142</v>
      </c>
      <c r="BA7" s="25">
        <f t="shared" ref="BA7" si="17">(($M7*$P7)+($Q7*$D7)+($C7*$S7)+$T7)/($P7+$Q7+$S7+$U7+$Y7+AE7+(MIN(AO7*$AU7,$AU7*$AT7*AO7)))</f>
        <v>553.30177607550957</v>
      </c>
      <c r="BB7" s="25">
        <f t="shared" ref="BB7" si="18">(($M7*$P7)+($Q7*$D7)+($C7*$S7)+$T7)/($P7+$Q7+$S7+$U7+$Y7+AF7+(MIN(AP7*$AU7,$AU7*$AT7*AP7)))</f>
        <v>549.35536290980428</v>
      </c>
      <c r="BC7" s="25">
        <f t="shared" ref="BC7" si="19">(($M7*$P7)+($Q7*$D7)+($C7*$S7)+$T7)/($P7+$Q7+$S7+$U7+$Y7+AG7+(MIN(AQ7*$AU7,$AU7*$AT7*AQ7)))</f>
        <v>545.94686523869973</v>
      </c>
      <c r="BD7" s="25">
        <f t="shared" ref="BD7" si="20">(($M7*$P7)+($Q7*$D7)+($C7*$S7)+$T7)/($P7+$Q7+$S7+$U7+$Y7+AH7+(MIN(AR7*$AU7,$AU7*$AT7*AR7)))</f>
        <v>543.03960808392242</v>
      </c>
      <c r="BE7" s="25">
        <f>(($M7*$P7)+($Q7*$D7)+($C7*$S7)+$T7)/($P7+$Q7+$S7+$U7+$Y7+AI7+(MIN(AS7*$AU7,$AU7*$AT7*AS7)))</f>
        <v>540.60154277711047</v>
      </c>
      <c r="BF7" s="26">
        <f t="shared" si="8"/>
        <v>559.43036627456763</v>
      </c>
      <c r="BG7" s="26">
        <f t="shared" si="9"/>
        <v>540.60154277711047</v>
      </c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</row>
    <row r="8" spans="1:82" ht="15" customHeight="1" x14ac:dyDescent="0.25">
      <c r="A8" s="16" t="s">
        <v>47</v>
      </c>
      <c r="B8" s="17">
        <v>2225.5359119</v>
      </c>
      <c r="C8" s="17">
        <v>927.72581000000002</v>
      </c>
      <c r="D8" s="17">
        <v>5177.3097086999996</v>
      </c>
      <c r="E8" s="17">
        <v>45518965.42301061</v>
      </c>
      <c r="F8" s="17">
        <v>34385542</v>
      </c>
      <c r="G8" s="17">
        <v>8811705.9947999995</v>
      </c>
      <c r="H8" s="17">
        <v>618</v>
      </c>
      <c r="I8" s="17">
        <v>62201.513267400005</v>
      </c>
      <c r="J8" s="17">
        <v>3315.3</v>
      </c>
      <c r="K8" s="17">
        <v>200</v>
      </c>
      <c r="L8" s="17">
        <f t="shared" si="7"/>
        <v>42374912.097738214</v>
      </c>
      <c r="M8" s="18">
        <f t="shared" si="0"/>
        <v>2092.0037571859998</v>
      </c>
      <c r="N8" s="19"/>
      <c r="O8" s="19">
        <f>MAX(F8-((R8-G8)*(F8/(F8+H8))), 0)</f>
        <v>22548824.092225134</v>
      </c>
      <c r="P8" s="19"/>
      <c r="Q8" s="19">
        <f>MAX(H8-((R8-G8)*(H8/(H8+F8))),0)</f>
        <v>405.26257486344502</v>
      </c>
      <c r="R8" s="19">
        <f t="shared" si="1"/>
        <v>20648636.640000001</v>
      </c>
      <c r="S8" s="19"/>
      <c r="T8" s="19">
        <f t="shared" si="2"/>
        <v>941924752.0774107</v>
      </c>
      <c r="U8" s="19">
        <f t="shared" si="3"/>
        <v>1028441.5132674001</v>
      </c>
      <c r="V8" s="20">
        <f t="shared" si="4"/>
        <v>0.30258321820227757</v>
      </c>
      <c r="W8" s="20">
        <f t="shared" si="5"/>
        <v>0.7</v>
      </c>
      <c r="X8" s="39">
        <f>((M8*O8)+(C8*R8)+(D8*Q8)+T8)/2000</f>
        <v>33636260.397620842</v>
      </c>
      <c r="Y8" s="21"/>
      <c r="Z8" s="22">
        <v>7845382.6098847017</v>
      </c>
      <c r="AA8" s="22">
        <v>8323548.0189554757</v>
      </c>
      <c r="AB8" s="22">
        <v>8830856.9599355459</v>
      </c>
      <c r="AC8" s="22">
        <v>9369085.6914919708</v>
      </c>
      <c r="AD8" s="22">
        <v>9940118.7328438237</v>
      </c>
      <c r="AE8" s="22">
        <v>10545955.46209573</v>
      </c>
      <c r="AF8" s="22">
        <v>10839819.603937499</v>
      </c>
      <c r="AG8" s="22">
        <v>10839819.603937499</v>
      </c>
      <c r="AH8" s="22">
        <v>10839819.603937499</v>
      </c>
      <c r="AI8" s="22">
        <v>10839819.603937499</v>
      </c>
      <c r="AJ8" s="23">
        <v>3.9228631335671553E-2</v>
      </c>
      <c r="AK8" s="23">
        <v>5.0807901683125871E-2</v>
      </c>
      <c r="AL8" s="23">
        <v>6.1362024200276755E-2</v>
      </c>
      <c r="AM8" s="23">
        <v>7.0936075619047342E-2</v>
      </c>
      <c r="AN8" s="23">
        <v>7.9572920133531969E-2</v>
      </c>
      <c r="AO8" s="23">
        <v>8.7313315658690799E-2</v>
      </c>
      <c r="AP8" s="23">
        <v>9.419601496459197E-2</v>
      </c>
      <c r="AQ8" s="23">
        <v>0.10025786193313616</v>
      </c>
      <c r="AR8" s="23">
        <v>0.10553388317229687</v>
      </c>
      <c r="AS8" s="23">
        <v>0.1100573752115831</v>
      </c>
      <c r="AT8" s="23">
        <v>0.89077328426401414</v>
      </c>
      <c r="AU8" s="24">
        <v>57717062.804699995</v>
      </c>
      <c r="AV8" s="25">
        <f t="shared" ref="AV8:BE9" si="21">(($M8*$O8)+($Q8*$D8)+($C8*$R8)+$T8)/($O8+$Q8+$R8+$U8+$Y8+Z8+(MIN(AJ8*$AU8,$AU8*$AT8*AJ8)))</f>
        <v>1243.7480304031533</v>
      </c>
      <c r="AW8" s="25">
        <f t="shared" si="21"/>
        <v>1219.5439009074303</v>
      </c>
      <c r="AX8" s="25">
        <f t="shared" si="21"/>
        <v>1196.7652784513898</v>
      </c>
      <c r="AY8" s="25">
        <f t="shared" si="21"/>
        <v>1175.2215342145689</v>
      </c>
      <c r="AZ8" s="25">
        <f t="shared" si="21"/>
        <v>1154.7444949238584</v>
      </c>
      <c r="BA8" s="25">
        <f t="shared" si="21"/>
        <v>1135.1849533016407</v>
      </c>
      <c r="BB8" s="25">
        <f t="shared" si="21"/>
        <v>1122.9115819349729</v>
      </c>
      <c r="BC8" s="25">
        <f t="shared" si="21"/>
        <v>1117.1002406827974</v>
      </c>
      <c r="BD8" s="25">
        <f t="shared" si="21"/>
        <v>1112.0909906847912</v>
      </c>
      <c r="BE8" s="25">
        <f t="shared" si="21"/>
        <v>1107.8318527572528</v>
      </c>
      <c r="BF8" s="26">
        <f t="shared" si="8"/>
        <v>1158.5142858261856</v>
      </c>
      <c r="BG8" s="26">
        <f t="shared" si="9"/>
        <v>1107.8318527572528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</row>
    <row r="9" spans="1:82" ht="15" customHeight="1" x14ac:dyDescent="0.25">
      <c r="A9" s="16" t="s">
        <v>48</v>
      </c>
      <c r="B9" s="17">
        <v>3146.0400358000002</v>
      </c>
      <c r="C9" s="17">
        <v>809.89153940000006</v>
      </c>
      <c r="D9" s="17">
        <v>1763.5710523</v>
      </c>
      <c r="E9" s="17">
        <v>16456559.380894523</v>
      </c>
      <c r="F9" s="17">
        <v>99461</v>
      </c>
      <c r="G9" s="17">
        <v>15299704.404100001</v>
      </c>
      <c r="H9" s="17">
        <v>335267</v>
      </c>
      <c r="I9" s="17">
        <v>30041.165594800012</v>
      </c>
      <c r="J9" s="17">
        <v>2749.2</v>
      </c>
      <c r="K9" s="17">
        <v>0</v>
      </c>
      <c r="L9" s="17">
        <f t="shared" si="7"/>
        <v>6655866.5877872854</v>
      </c>
      <c r="M9" s="18">
        <f t="shared" si="0"/>
        <v>2957.2776336520001</v>
      </c>
      <c r="N9" s="19"/>
      <c r="O9" s="19">
        <f>MAX(F9-((R9-G9)*(F9/(F9+H9))), 0)</f>
        <v>0</v>
      </c>
      <c r="P9" s="19"/>
      <c r="Q9" s="19">
        <f>MAX(H9-((R9-G9)*(H9/(H9+F9))),0)</f>
        <v>0</v>
      </c>
      <c r="R9" s="19">
        <f t="shared" si="1"/>
        <v>15734432.404100001</v>
      </c>
      <c r="S9" s="19"/>
      <c r="T9" s="19">
        <f t="shared" si="2"/>
        <v>16456559.380894523</v>
      </c>
      <c r="U9" s="19">
        <f t="shared" si="3"/>
        <v>30041.165594800012</v>
      </c>
      <c r="V9" s="20">
        <f t="shared" si="4"/>
        <v>0.63355508040905173</v>
      </c>
      <c r="W9" s="20">
        <f t="shared" si="5"/>
        <v>0.65155700552613161</v>
      </c>
      <c r="X9" s="39">
        <f>((M9*O9)+(C9*R9)+(D9*Q9)+T9)/2000</f>
        <v>6379820.120361343</v>
      </c>
      <c r="Y9" s="21">
        <v>971137.17235159245</v>
      </c>
      <c r="Z9" s="22">
        <v>1071107.7030567238</v>
      </c>
      <c r="AA9" s="22">
        <v>1205972.2984790099</v>
      </c>
      <c r="AB9" s="22">
        <v>1357817.8744754349</v>
      </c>
      <c r="AC9" s="22">
        <v>1528782.5288941138</v>
      </c>
      <c r="AD9" s="22">
        <v>1721273.5703268026</v>
      </c>
      <c r="AE9" s="22">
        <v>1938001.414791669</v>
      </c>
      <c r="AF9" s="22">
        <v>2182017.7503924733</v>
      </c>
      <c r="AG9" s="22">
        <v>2456758.5073407437</v>
      </c>
      <c r="AH9" s="22">
        <v>2766092.2383905915</v>
      </c>
      <c r="AI9" s="22">
        <v>3114374.590918418</v>
      </c>
      <c r="AJ9" s="23">
        <v>4.7145464355645185E-2</v>
      </c>
      <c r="AK9" s="23">
        <v>5.8637358360722307E-2</v>
      </c>
      <c r="AL9" s="23">
        <v>6.9188970462192634E-2</v>
      </c>
      <c r="AM9" s="23">
        <v>7.8827091436025273E-2</v>
      </c>
      <c r="AN9" s="23">
        <v>8.7577290025711921E-2</v>
      </c>
      <c r="AO9" s="23">
        <v>9.5463956634188635E-2</v>
      </c>
      <c r="AP9" s="23">
        <v>0.10251034525589638</v>
      </c>
      <c r="AQ9" s="23">
        <v>0.10873861371572592</v>
      </c>
      <c r="AR9" s="23">
        <v>0.11416986227898528</v>
      </c>
      <c r="AS9" s="23">
        <v>0.11882417069401892</v>
      </c>
      <c r="AT9" s="23">
        <v>1.0615943486491424</v>
      </c>
      <c r="AU9" s="24">
        <v>31707212.583799999</v>
      </c>
      <c r="AV9" s="25">
        <f t="shared" si="21"/>
        <v>661.06749011690067</v>
      </c>
      <c r="AW9" s="25">
        <f t="shared" si="21"/>
        <v>644.39990556812734</v>
      </c>
      <c r="AX9" s="25">
        <f t="shared" si="21"/>
        <v>628.94972753482318</v>
      </c>
      <c r="AY9" s="25">
        <f t="shared" si="21"/>
        <v>614.51430625329294</v>
      </c>
      <c r="AZ9" s="25">
        <f t="shared" si="21"/>
        <v>600.91414059717965</v>
      </c>
      <c r="BA9" s="25">
        <f t="shared" si="21"/>
        <v>587.98808617079112</v>
      </c>
      <c r="BB9" s="25">
        <f t="shared" si="21"/>
        <v>575.5896534109927</v>
      </c>
      <c r="BC9" s="25">
        <f t="shared" si="21"/>
        <v>563.58417797466075</v>
      </c>
      <c r="BD9" s="25">
        <f t="shared" si="21"/>
        <v>551.84671236814449</v>
      </c>
      <c r="BE9" s="25">
        <f t="shared" si="21"/>
        <v>540.26053533608024</v>
      </c>
      <c r="BF9" s="26">
        <f t="shared" si="8"/>
        <v>596.9114735330993</v>
      </c>
      <c r="BG9" s="26">
        <f t="shared" si="9"/>
        <v>540.26053533608024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</row>
    <row r="10" spans="1:82" ht="15" customHeight="1" x14ac:dyDescent="0.25">
      <c r="A10" s="30" t="s">
        <v>49</v>
      </c>
      <c r="B10" s="17">
        <v>2136.9024003999998</v>
      </c>
      <c r="C10" s="17">
        <v>979.35543659999996</v>
      </c>
      <c r="D10" s="17">
        <v>1429.8429154999999</v>
      </c>
      <c r="E10" s="17">
        <v>2008472.8334976812</v>
      </c>
      <c r="F10" s="17">
        <v>1406502</v>
      </c>
      <c r="G10" s="17">
        <v>5179270.0000999998</v>
      </c>
      <c r="H10" s="17">
        <v>1076070</v>
      </c>
      <c r="I10" s="17">
        <v>1432.3572751999891</v>
      </c>
      <c r="J10" s="17">
        <v>1193</v>
      </c>
      <c r="K10" s="17">
        <v>0</v>
      </c>
      <c r="L10" s="17">
        <f t="shared" si="7"/>
        <v>4809261.6355501004</v>
      </c>
      <c r="M10" s="18">
        <f t="shared" si="0"/>
        <v>2008.6882563759998</v>
      </c>
      <c r="N10" s="19">
        <v>1172897</v>
      </c>
      <c r="O10" s="19">
        <f t="shared" ref="O10:O11" si="22">F10-((R10-G10)*(F10/(F10+H10)))</f>
        <v>184878.74518356379</v>
      </c>
      <c r="P10" s="19">
        <f t="shared" ref="P10:P11" si="23">MAX(N10,O10)</f>
        <v>1172897</v>
      </c>
      <c r="Q10" s="19">
        <f t="shared" ref="Q10:Q11" si="24">H10-((R10-G10)*(H10/(H10+F10)))</f>
        <v>141444.85491643636</v>
      </c>
      <c r="R10" s="19">
        <f t="shared" si="1"/>
        <v>7335518.3999999994</v>
      </c>
      <c r="S10" s="19">
        <f>R10-(N10-O10)</f>
        <v>6347500.1451835632</v>
      </c>
      <c r="T10" s="19">
        <f t="shared" si="2"/>
        <v>2008472.8334976812</v>
      </c>
      <c r="U10" s="19">
        <f t="shared" si="3"/>
        <v>1432.3572751999891</v>
      </c>
      <c r="V10" s="20">
        <f t="shared" si="4"/>
        <v>0.49423759881373891</v>
      </c>
      <c r="W10" s="20">
        <f t="shared" si="5"/>
        <v>0.7</v>
      </c>
      <c r="X10" s="39">
        <f t="shared" ref="X10:X11" si="25">((M10*P10)+(C10*S10)+(D10*Q10)+T10)/2000</f>
        <v>4388347.801206572</v>
      </c>
      <c r="Y10" s="21"/>
      <c r="Z10" s="22">
        <v>247756.63915112716</v>
      </c>
      <c r="AA10" s="22">
        <v>290517.20444475126</v>
      </c>
      <c r="AB10" s="22">
        <v>340657.85832245945</v>
      </c>
      <c r="AC10" s="22">
        <v>399452.33762881707</v>
      </c>
      <c r="AD10" s="22">
        <v>468394.2147199444</v>
      </c>
      <c r="AE10" s="22">
        <v>549234.83909356908</v>
      </c>
      <c r="AF10" s="22">
        <v>644027.8274028264</v>
      </c>
      <c r="AG10" s="22">
        <v>755181.23204588471</v>
      </c>
      <c r="AH10" s="22">
        <v>885518.71358445205</v>
      </c>
      <c r="AI10" s="22">
        <v>1038351.2709709639</v>
      </c>
      <c r="AJ10" s="23">
        <v>1.1441213707457557E-2</v>
      </c>
      <c r="AK10" s="23">
        <v>1.8631179655641407E-2</v>
      </c>
      <c r="AL10" s="23">
        <v>2.7271563041388301E-2</v>
      </c>
      <c r="AM10" s="23">
        <v>3.7211911935047963E-2</v>
      </c>
      <c r="AN10" s="23">
        <v>4.829886624966611E-2</v>
      </c>
      <c r="AO10" s="23">
        <v>5.9430845708344275E-2</v>
      </c>
      <c r="AP10" s="23">
        <v>6.9611011060983968E-2</v>
      </c>
      <c r="AQ10" s="23">
        <v>7.8870750079824054E-2</v>
      </c>
      <c r="AR10" s="23">
        <v>8.7240017406983658E-2</v>
      </c>
      <c r="AS10" s="23">
        <v>9.4747391771909273E-2</v>
      </c>
      <c r="AT10" s="23">
        <v>0.45088760824127661</v>
      </c>
      <c r="AU10" s="24">
        <v>12384432.758099999</v>
      </c>
      <c r="AV10" s="25">
        <f t="shared" ref="AV10:AV11" si="26">(($M10*$P10)+($Q10*$D10)+($C10*$S10)+$T10)/($P10+$Q10+$S10+$U10+$Y10+Z10+(MIN(AJ10*$AU10,$AU10*$AT10*AJ10)))</f>
        <v>1100.5373290492234</v>
      </c>
      <c r="AW10" s="25">
        <f t="shared" ref="AW10:AW11" si="27">(($M10*$P10)+($Q10*$D10)+($C10*$S10)+$T10)/($P10+$Q10+$S10+$U10+$Y10+AA10+(MIN(AK10*$AU10,$AU10*$AT10*AK10)))</f>
        <v>1089.213592752257</v>
      </c>
      <c r="AX10" s="25">
        <f t="shared" ref="AX10:AX11" si="28">(($M10*$P10)+($Q10*$D10)+($C10*$S10)+$T10)/($P10+$Q10+$S10+$U10+$Y10+AB10+(MIN(AL10*$AU10,$AU10*$AT10*AL10)))</f>
        <v>1076.0744081503196</v>
      </c>
      <c r="AY10" s="25">
        <f t="shared" ref="AY10:AY11" si="29">(($M10*$P10)+($Q10*$D10)+($C10*$S10)+$T10)/($P10+$Q10+$S10+$U10+$Y10+AC10+(MIN(AM10*$AU10,$AU10*$AT10*AM10)))</f>
        <v>1061.2027074173573</v>
      </c>
      <c r="AZ10" s="25">
        <f t="shared" ref="AZ10:AZ11" si="30">(($M10*$P10)+($Q10*$D10)+($C10*$S10)+$T10)/($P10+$Q10+$S10+$U10+$Y10+AD10+(MIN(AN10*$AU10,$AU10*$AT10*AN10)))</f>
        <v>1044.674479123122</v>
      </c>
      <c r="BA10" s="25">
        <f t="shared" ref="BA10:BA11" si="31">(($M10*$P10)+($Q10*$D10)+($C10*$S10)+$T10)/($P10+$Q10+$S10+$U10+$Y10+AE10+(MIN(AO10*$AU10,$AU10*$AT10*AO10)))</f>
        <v>1027.1904555452807</v>
      </c>
      <c r="BB10" s="25">
        <f t="shared" ref="BB10:BB11" si="32">(($M10*$P10)+($Q10*$D10)+($C10*$S10)+$T10)/($P10+$Q10+$S10+$U10+$Y10+AF10+(MIN(AP10*$AU10,$AU10*$AT10*AP10)))</f>
        <v>1009.2785571643512</v>
      </c>
      <c r="BC10" s="25">
        <f t="shared" ref="BC10:BC11" si="33">(($M10*$P10)+($Q10*$D10)+($C10*$S10)+$T10)/($P10+$Q10+$S10+$U10+$Y10+AG10+(MIN(AQ10*$AU10,$AU10*$AT10*AQ10)))</f>
        <v>990.72418246045959</v>
      </c>
      <c r="BD10" s="25">
        <f t="shared" ref="BD10:BD11" si="34">(($M10*$P10)+($Q10*$D10)+($C10*$S10)+$T10)/($P10+$Q10+$S10+$U10+$Y10+AH10+(MIN(AR10*$AU10,$AU10*$AT10*AR10)))</f>
        <v>971.3096137671871</v>
      </c>
      <c r="BE10" s="25">
        <f t="shared" ref="BE10:BE11" si="35">(($M10*$P10)+($Q10*$D10)+($C10*$S10)+$T10)/($P10+$Q10+$S10+$U10+$Y10+AI10+(MIN(AS10*$AU10,$AU10*$AT10*AS10)))</f>
        <v>950.81645409775774</v>
      </c>
      <c r="BF10" s="26">
        <f t="shared" si="8"/>
        <v>1032.1021779527314</v>
      </c>
      <c r="BG10" s="26">
        <f t="shared" si="9"/>
        <v>950.81645409775774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</row>
    <row r="11" spans="1:82" ht="15" customHeight="1" x14ac:dyDescent="0.25">
      <c r="A11" s="30" t="s">
        <v>50</v>
      </c>
      <c r="B11" s="17">
        <v>2250.7272351000001</v>
      </c>
      <c r="C11" s="17">
        <v>864.2511733</v>
      </c>
      <c r="D11" s="17">
        <v>1528.8799706</v>
      </c>
      <c r="E11" s="17">
        <v>6223480133.8529482</v>
      </c>
      <c r="F11" s="17">
        <v>44537196</v>
      </c>
      <c r="G11" s="17">
        <v>133320419.2579</v>
      </c>
      <c r="H11" s="17">
        <v>10025973</v>
      </c>
      <c r="I11" s="17">
        <v>3567382.7075262</v>
      </c>
      <c r="J11" s="17">
        <v>29485.1</v>
      </c>
      <c r="K11" s="17">
        <v>1157</v>
      </c>
      <c r="L11" s="17">
        <f t="shared" si="7"/>
        <v>118507699.11000204</v>
      </c>
      <c r="M11" s="18">
        <f t="shared" si="0"/>
        <v>2115.6836009939998</v>
      </c>
      <c r="N11" s="19">
        <v>14673084</v>
      </c>
      <c r="O11" s="19">
        <f t="shared" si="22"/>
        <v>4131158.1657033339</v>
      </c>
      <c r="P11" s="19">
        <f t="shared" si="23"/>
        <v>14673084</v>
      </c>
      <c r="Q11" s="19">
        <f t="shared" si="24"/>
        <v>929984.01219670847</v>
      </c>
      <c r="R11" s="19">
        <f t="shared" si="1"/>
        <v>182822446.07999995</v>
      </c>
      <c r="S11" s="19">
        <f>R11-(N11-O11)</f>
        <v>172280520.24570328</v>
      </c>
      <c r="T11" s="19">
        <f t="shared" si="2"/>
        <v>11054383534.446081</v>
      </c>
      <c r="U11" s="19">
        <f t="shared" si="3"/>
        <v>9157081.1075261999</v>
      </c>
      <c r="V11" s="20">
        <f t="shared" si="4"/>
        <v>0.51475638061732198</v>
      </c>
      <c r="W11" s="20">
        <f t="shared" si="5"/>
        <v>0.7</v>
      </c>
      <c r="X11" s="39">
        <f t="shared" si="25"/>
        <v>96206731.208781376</v>
      </c>
      <c r="Y11" s="21">
        <v>1623103.9351455392</v>
      </c>
      <c r="Z11" s="22">
        <v>7489632.440006014</v>
      </c>
      <c r="AA11" s="22">
        <v>8495712.9508785289</v>
      </c>
      <c r="AB11" s="22">
        <v>9636940.0129957795</v>
      </c>
      <c r="AC11" s="22">
        <v>10931467.829839459</v>
      </c>
      <c r="AD11" s="22">
        <v>12399889.254646057</v>
      </c>
      <c r="AE11" s="22">
        <v>14065563.373637524</v>
      </c>
      <c r="AF11" s="22">
        <v>15954987.093427919</v>
      </c>
      <c r="AG11" s="22">
        <v>18098216.643676378</v>
      </c>
      <c r="AH11" s="22">
        <v>20529345.700089294</v>
      </c>
      <c r="AI11" s="22">
        <v>22109613.598999999</v>
      </c>
      <c r="AJ11" s="23">
        <v>2.0262587995266979E-2</v>
      </c>
      <c r="AK11" s="23">
        <v>2.9107084939073068E-2</v>
      </c>
      <c r="AL11" s="23">
        <v>3.9157620306143726E-2</v>
      </c>
      <c r="AM11" s="23">
        <v>5.0258811566598685E-2</v>
      </c>
      <c r="AN11" s="23">
        <v>6.0819065123396063E-2</v>
      </c>
      <c r="AO11" s="23">
        <v>7.0401049920233952E-2</v>
      </c>
      <c r="AP11" s="23">
        <v>7.904704931545796E-2</v>
      </c>
      <c r="AQ11" s="23">
        <v>8.6797278947351966E-2</v>
      </c>
      <c r="AR11" s="23">
        <v>9.368998529239235E-2</v>
      </c>
      <c r="AS11" s="23">
        <v>9.976153950164994E-2</v>
      </c>
      <c r="AT11" s="23">
        <v>0.90200148188543927</v>
      </c>
      <c r="AU11" s="24">
        <v>237246975.40829998</v>
      </c>
      <c r="AV11" s="25">
        <f t="shared" si="26"/>
        <v>914.1236245934391</v>
      </c>
      <c r="AW11" s="25">
        <f t="shared" si="27"/>
        <v>901.7056959394057</v>
      </c>
      <c r="AX11" s="25">
        <f t="shared" si="28"/>
        <v>888.00612939087455</v>
      </c>
      <c r="AY11" s="25">
        <f t="shared" si="29"/>
        <v>873.21552678107832</v>
      </c>
      <c r="AZ11" s="25">
        <f t="shared" si="30"/>
        <v>858.68672222193709</v>
      </c>
      <c r="BA11" s="25">
        <f t="shared" si="31"/>
        <v>844.67831683663223</v>
      </c>
      <c r="BB11" s="25">
        <f t="shared" si="32"/>
        <v>831.03545267573054</v>
      </c>
      <c r="BC11" s="25">
        <f t="shared" si="33"/>
        <v>817.61043677148439</v>
      </c>
      <c r="BD11" s="25">
        <f t="shared" si="34"/>
        <v>804.2611881898024</v>
      </c>
      <c r="BE11" s="25">
        <f t="shared" si="35"/>
        <v>794.69609239615272</v>
      </c>
      <c r="BF11" s="26">
        <f t="shared" si="8"/>
        <v>852.8019185796536</v>
      </c>
      <c r="BG11" s="26">
        <f t="shared" si="9"/>
        <v>794.69609239615272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</row>
    <row r="12" spans="1:82" ht="15" customHeight="1" x14ac:dyDescent="0.25">
      <c r="A12" s="16" t="s">
        <v>51</v>
      </c>
      <c r="B12" s="17">
        <v>2294.5501021999999</v>
      </c>
      <c r="C12" s="17">
        <v>841.16901270000005</v>
      </c>
      <c r="D12" s="17">
        <v>0</v>
      </c>
      <c r="E12" s="17">
        <v>68345446.737178013</v>
      </c>
      <c r="F12" s="17">
        <v>40972090</v>
      </c>
      <c r="G12" s="17">
        <v>37591123.001900002</v>
      </c>
      <c r="H12" s="17">
        <v>0</v>
      </c>
      <c r="I12" s="17">
        <v>83815.36127129996</v>
      </c>
      <c r="J12" s="17">
        <v>8354.9</v>
      </c>
      <c r="K12" s="17">
        <v>0</v>
      </c>
      <c r="L12" s="17">
        <f t="shared" si="7"/>
        <v>62850673.282688633</v>
      </c>
      <c r="M12" s="18">
        <f t="shared" si="0"/>
        <v>2156.8770960679999</v>
      </c>
      <c r="N12" s="19"/>
      <c r="O12" s="19">
        <f>MAX(F12-((R12-G12)*(F12/(F12+H12))), 0)</f>
        <v>27190603.881900012</v>
      </c>
      <c r="P12" s="19"/>
      <c r="Q12" s="19">
        <f>MAX(H12-((R12-G12)*(H12/(H12+F12))),0)</f>
        <v>0</v>
      </c>
      <c r="R12" s="19">
        <f t="shared" si="1"/>
        <v>51372609.11999999</v>
      </c>
      <c r="S12" s="19"/>
      <c r="T12" s="19">
        <f t="shared" si="2"/>
        <v>68345446.737178013</v>
      </c>
      <c r="U12" s="19">
        <f t="shared" si="3"/>
        <v>83815.36127129996</v>
      </c>
      <c r="V12" s="20">
        <f t="shared" si="4"/>
        <v>0.51221432105704978</v>
      </c>
      <c r="W12" s="20">
        <f t="shared" si="5"/>
        <v>0.7</v>
      </c>
      <c r="X12" s="39">
        <f t="shared" ref="X12:X25" si="36">((M12*O12)+(C12*R12)+(D12*Q12)+T12)/2000</f>
        <v>50964091.540579192</v>
      </c>
      <c r="Y12" s="21">
        <v>19220561.263695512</v>
      </c>
      <c r="Z12" s="22">
        <v>5427968.0941611556</v>
      </c>
      <c r="AA12" s="22">
        <v>6157105.7330128942</v>
      </c>
      <c r="AB12" s="22">
        <v>6984188.254216129</v>
      </c>
      <c r="AC12" s="22">
        <v>7922372.5700843642</v>
      </c>
      <c r="AD12" s="22">
        <v>8986582.9577741623</v>
      </c>
      <c r="AE12" s="22">
        <v>10193748.468976259</v>
      </c>
      <c r="AF12" s="22">
        <v>11563072.230792977</v>
      </c>
      <c r="AG12" s="22">
        <v>12230636.385</v>
      </c>
      <c r="AH12" s="22">
        <v>12230636.385</v>
      </c>
      <c r="AI12" s="22">
        <v>12230636.385</v>
      </c>
      <c r="AJ12" s="23">
        <v>1.7614935366131651E-2</v>
      </c>
      <c r="AK12" s="23">
        <v>2.5964685402505468E-2</v>
      </c>
      <c r="AL12" s="23">
        <v>3.5592358095439938E-2</v>
      </c>
      <c r="AM12" s="23">
        <v>4.6343175171739269E-2</v>
      </c>
      <c r="AN12" s="23">
        <v>5.7340124702598923E-2</v>
      </c>
      <c r="AO12" s="23">
        <v>6.7351792572890243E-2</v>
      </c>
      <c r="AP12" s="23">
        <v>7.6418531615615654E-2</v>
      </c>
      <c r="AQ12" s="23">
        <v>8.4578764026585318E-2</v>
      </c>
      <c r="AR12" s="23">
        <v>9.1869070206791983E-2</v>
      </c>
      <c r="AS12" s="23">
        <v>9.8324273478208546E-2</v>
      </c>
      <c r="AT12" s="23">
        <v>0.87749338804973098</v>
      </c>
      <c r="AU12" s="24">
        <v>140815385.2872</v>
      </c>
      <c r="AV12" s="25">
        <f t="shared" ref="AV12:BE18" si="37">(($M12*$O12)+($Q12*$D12)+($C12*$R12)+$T12)/($O12+$Q12+$R12+$U12+$Y12+Z12+(MIN(AJ12*$AU12,$AU12*$AT12*AJ12)))</f>
        <v>966.39912152971397</v>
      </c>
      <c r="AW12" s="25">
        <f t="shared" si="37"/>
        <v>950.52990280793802</v>
      </c>
      <c r="AX12" s="25">
        <f t="shared" si="37"/>
        <v>932.98336707036799</v>
      </c>
      <c r="AY12" s="25">
        <f t="shared" si="37"/>
        <v>914.02018851112382</v>
      </c>
      <c r="AZ12" s="25">
        <f t="shared" si="37"/>
        <v>894.58256411738489</v>
      </c>
      <c r="BA12" s="25">
        <f t="shared" si="37"/>
        <v>875.79481878692638</v>
      </c>
      <c r="BB12" s="25">
        <f t="shared" si="37"/>
        <v>857.45239761043911</v>
      </c>
      <c r="BC12" s="25">
        <f t="shared" si="37"/>
        <v>845.53205687043828</v>
      </c>
      <c r="BD12" s="25">
        <f t="shared" si="37"/>
        <v>839.26054382603593</v>
      </c>
      <c r="BE12" s="25">
        <f t="shared" si="37"/>
        <v>833.78458382214069</v>
      </c>
      <c r="BF12" s="26">
        <f t="shared" si="8"/>
        <v>891.0339544952509</v>
      </c>
      <c r="BG12" s="26">
        <f t="shared" si="9"/>
        <v>833.78458382214069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</row>
    <row r="13" spans="1:82" ht="15" customHeight="1" x14ac:dyDescent="0.25">
      <c r="A13" s="16" t="s">
        <v>52</v>
      </c>
      <c r="B13" s="17">
        <v>2077.0173885999998</v>
      </c>
      <c r="C13" s="17">
        <v>0</v>
      </c>
      <c r="D13" s="17">
        <v>1694.9226693999999</v>
      </c>
      <c r="E13" s="17">
        <v>366833182.50428218</v>
      </c>
      <c r="F13" s="17">
        <v>1502308</v>
      </c>
      <c r="G13" s="17">
        <v>0</v>
      </c>
      <c r="H13" s="17">
        <v>4093831</v>
      </c>
      <c r="I13" s="17">
        <v>250089.58781180004</v>
      </c>
      <c r="J13" s="17">
        <v>0</v>
      </c>
      <c r="K13" s="17">
        <v>0</v>
      </c>
      <c r="L13" s="17">
        <f t="shared" si="7"/>
        <v>5212939.99406482</v>
      </c>
      <c r="M13" s="18">
        <f t="shared" si="0"/>
        <v>1952.3963452839996</v>
      </c>
      <c r="N13" s="19"/>
      <c r="O13" s="19">
        <f>MAX(F13-((R13-G13)*(F13/(F13+H13))), 0)</f>
        <v>1502308</v>
      </c>
      <c r="P13" s="19"/>
      <c r="Q13" s="19">
        <f>MAX(H13-((R13-G13)*(H13/(H13+F13))),0)</f>
        <v>4093831</v>
      </c>
      <c r="R13" s="19">
        <f t="shared" si="1"/>
        <v>0</v>
      </c>
      <c r="S13" s="19"/>
      <c r="T13" s="19">
        <f t="shared" si="2"/>
        <v>366833182.50428218</v>
      </c>
      <c r="U13" s="19">
        <f t="shared" si="3"/>
        <v>250089.58781180004</v>
      </c>
      <c r="V13" s="20"/>
      <c r="W13" s="20"/>
      <c r="X13" s="39">
        <f t="shared" si="36"/>
        <v>5119330.3988938341</v>
      </c>
      <c r="Y13" s="21"/>
      <c r="Z13" s="22">
        <v>1046926.8679999999</v>
      </c>
      <c r="AA13" s="22">
        <v>1046926.8679999999</v>
      </c>
      <c r="AB13" s="22">
        <v>1046926.8679999999</v>
      </c>
      <c r="AC13" s="22">
        <v>1046926.8679999999</v>
      </c>
      <c r="AD13" s="22">
        <v>1046926.8679999999</v>
      </c>
      <c r="AE13" s="22">
        <v>1046926.8679999999</v>
      </c>
      <c r="AF13" s="22">
        <v>1046926.8679999999</v>
      </c>
      <c r="AG13" s="22">
        <v>1046926.8679999999</v>
      </c>
      <c r="AH13" s="22">
        <v>1046926.8679999999</v>
      </c>
      <c r="AI13" s="22">
        <v>1046926.8679999999</v>
      </c>
      <c r="AJ13" s="23">
        <v>1.2935951595377262E-2</v>
      </c>
      <c r="AK13" s="23">
        <v>2.0390597459158413E-2</v>
      </c>
      <c r="AL13" s="23">
        <v>2.9243784150046345E-2</v>
      </c>
      <c r="AM13" s="23">
        <v>3.9342908474585984E-2</v>
      </c>
      <c r="AN13" s="23">
        <v>5.0533577190452539E-2</v>
      </c>
      <c r="AO13" s="23">
        <v>6.1312614687611545E-2</v>
      </c>
      <c r="AP13" s="23">
        <v>7.1133000748976744E-2</v>
      </c>
      <c r="AQ13" s="23">
        <v>8.0030262278284595E-2</v>
      </c>
      <c r="AR13" s="23">
        <v>8.8038272014961574E-2</v>
      </c>
      <c r="AS13" s="23">
        <v>9.5189320054825319E-2</v>
      </c>
      <c r="AT13" s="23">
        <v>0.96236732407479131</v>
      </c>
      <c r="AU13" s="24">
        <v>10363057.6907</v>
      </c>
      <c r="AV13" s="25">
        <f t="shared" si="37"/>
        <v>1458.0486917008009</v>
      </c>
      <c r="AW13" s="25">
        <f t="shared" si="37"/>
        <v>1442.773633599732</v>
      </c>
      <c r="AX13" s="25">
        <f t="shared" si="37"/>
        <v>1425.0435176504507</v>
      </c>
      <c r="AY13" s="25">
        <f t="shared" si="37"/>
        <v>1405.3429028456842</v>
      </c>
      <c r="AZ13" s="25">
        <f t="shared" si="37"/>
        <v>1384.139583130479</v>
      </c>
      <c r="BA13" s="25">
        <f t="shared" si="37"/>
        <v>1364.3124760900853</v>
      </c>
      <c r="BB13" s="25">
        <f t="shared" si="37"/>
        <v>1346.7368507968874</v>
      </c>
      <c r="BC13" s="25">
        <f t="shared" si="37"/>
        <v>1331.199821648358</v>
      </c>
      <c r="BD13" s="25">
        <f t="shared" si="37"/>
        <v>1317.5190567969541</v>
      </c>
      <c r="BE13" s="25">
        <f t="shared" si="37"/>
        <v>1305.5378190093093</v>
      </c>
      <c r="BF13" s="26">
        <f t="shared" si="8"/>
        <v>1378.0654353268742</v>
      </c>
      <c r="BG13" s="26">
        <f t="shared" si="9"/>
        <v>1305.5378190093093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</row>
    <row r="14" spans="1:82" ht="15" customHeight="1" x14ac:dyDescent="0.25">
      <c r="A14" s="30" t="s">
        <v>53</v>
      </c>
      <c r="B14" s="17">
        <v>0</v>
      </c>
      <c r="C14" s="17">
        <v>857.9888373</v>
      </c>
      <c r="D14" s="17">
        <v>0</v>
      </c>
      <c r="E14" s="17">
        <v>0</v>
      </c>
      <c r="F14" s="17">
        <v>0</v>
      </c>
      <c r="G14" s="17">
        <v>1639922</v>
      </c>
      <c r="H14" s="17">
        <v>0</v>
      </c>
      <c r="I14" s="17">
        <v>0</v>
      </c>
      <c r="J14" s="17">
        <v>620</v>
      </c>
      <c r="K14" s="17">
        <v>0</v>
      </c>
      <c r="L14" s="17">
        <f t="shared" si="7"/>
        <v>703517.38502134522</v>
      </c>
      <c r="M14" s="18"/>
      <c r="N14" s="19"/>
      <c r="O14" s="19"/>
      <c r="P14" s="19"/>
      <c r="Q14" s="19"/>
      <c r="R14" s="19">
        <f t="shared" si="1"/>
        <v>1639922</v>
      </c>
      <c r="S14" s="19"/>
      <c r="T14" s="19">
        <f t="shared" si="2"/>
        <v>0</v>
      </c>
      <c r="U14" s="19">
        <f t="shared" si="3"/>
        <v>0</v>
      </c>
      <c r="V14" s="20">
        <f>G14/(8784*J14)</f>
        <v>0.30111970444796993</v>
      </c>
      <c r="W14" s="20">
        <f>(R14-(0.15*8784*K14))/(8784*J14)</f>
        <v>0.30111970444796993</v>
      </c>
      <c r="X14" s="39">
        <f t="shared" si="36"/>
        <v>703517.38502134522</v>
      </c>
      <c r="Y14" s="21"/>
      <c r="Z14" s="22">
        <v>3185880.3281693324</v>
      </c>
      <c r="AA14" s="22">
        <v>3196687.1701874998</v>
      </c>
      <c r="AB14" s="22">
        <v>3196687.1701874998</v>
      </c>
      <c r="AC14" s="22">
        <v>3196687.1701874998</v>
      </c>
      <c r="AD14" s="22">
        <v>3196687.1701874998</v>
      </c>
      <c r="AE14" s="22">
        <v>3196687.1701874998</v>
      </c>
      <c r="AF14" s="22">
        <v>3196687.1701874998</v>
      </c>
      <c r="AG14" s="22">
        <v>3196687.1701874998</v>
      </c>
      <c r="AH14" s="22">
        <v>3196687.1701874998</v>
      </c>
      <c r="AI14" s="22">
        <v>3196687.1701874998</v>
      </c>
      <c r="AJ14" s="23">
        <v>3.8043220220796779E-2</v>
      </c>
      <c r="AK14" s="23">
        <v>4.9842207824726745E-2</v>
      </c>
      <c r="AL14" s="23">
        <v>6.0627723450186154E-2</v>
      </c>
      <c r="AM14" s="23">
        <v>7.0440724340313246E-2</v>
      </c>
      <c r="AN14" s="23">
        <v>7.9320223868099643E-2</v>
      </c>
      <c r="AO14" s="23">
        <v>8.7303379951876967E-2</v>
      </c>
      <c r="AP14" s="23">
        <v>9.4425579405740506E-2</v>
      </c>
      <c r="AQ14" s="23">
        <v>0.10072051841129301</v>
      </c>
      <c r="AR14" s="23">
        <v>0.10622027928854094</v>
      </c>
      <c r="AS14" s="23">
        <v>0.11095540373561535</v>
      </c>
      <c r="AT14" s="23">
        <v>0.46825537415146617</v>
      </c>
      <c r="AU14" s="24">
        <v>25492619.6109</v>
      </c>
      <c r="AV14" s="25">
        <f t="shared" si="37"/>
        <v>266.48757347252729</v>
      </c>
      <c r="AW14" s="25">
        <f t="shared" si="37"/>
        <v>259.0471251061341</v>
      </c>
      <c r="AX14" s="25">
        <f t="shared" si="37"/>
        <v>253.04898379336336</v>
      </c>
      <c r="AY14" s="25">
        <f t="shared" si="37"/>
        <v>247.82803686003507</v>
      </c>
      <c r="AZ14" s="25">
        <f t="shared" si="37"/>
        <v>243.28602263521299</v>
      </c>
      <c r="BA14" s="25">
        <f t="shared" si="37"/>
        <v>239.34232427760162</v>
      </c>
      <c r="BB14" s="25">
        <f t="shared" si="37"/>
        <v>235.93031820196978</v>
      </c>
      <c r="BC14" s="25">
        <f t="shared" si="37"/>
        <v>232.99460549754644</v>
      </c>
      <c r="BD14" s="25">
        <f t="shared" si="37"/>
        <v>230.48888819000945</v>
      </c>
      <c r="BE14" s="25">
        <f t="shared" si="37"/>
        <v>228.37432304188948</v>
      </c>
      <c r="BF14" s="26">
        <f t="shared" si="8"/>
        <v>243.68282010762897</v>
      </c>
      <c r="BG14" s="26">
        <f t="shared" si="9"/>
        <v>228.37432304188948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</row>
    <row r="15" spans="1:82" ht="15" customHeight="1" x14ac:dyDescent="0.25">
      <c r="A15" s="16" t="s">
        <v>54</v>
      </c>
      <c r="B15" s="17">
        <v>2334.1314781999999</v>
      </c>
      <c r="C15" s="17">
        <v>865.11049949999995</v>
      </c>
      <c r="D15" s="17">
        <v>0</v>
      </c>
      <c r="E15" s="17">
        <v>502713810.86605561</v>
      </c>
      <c r="F15" s="17">
        <v>79166165</v>
      </c>
      <c r="G15" s="17">
        <v>7870423.0049999999</v>
      </c>
      <c r="H15" s="17">
        <v>0</v>
      </c>
      <c r="I15" s="17">
        <v>727383.22051619994</v>
      </c>
      <c r="J15" s="17">
        <v>3395.6</v>
      </c>
      <c r="K15" s="17">
        <v>0</v>
      </c>
      <c r="L15" s="17">
        <f t="shared" si="7"/>
        <v>96047868.561436489</v>
      </c>
      <c r="M15" s="18">
        <f t="shared" ref="M15:M40" si="38">B15*0.94</f>
        <v>2194.0835895079999</v>
      </c>
      <c r="N15" s="19"/>
      <c r="O15" s="19">
        <f t="shared" ref="O15:O25" si="39">MAX(F15-((R15-G15)*(F15/(F15+H15))), 0)</f>
        <v>66157722.725000001</v>
      </c>
      <c r="P15" s="19"/>
      <c r="Q15" s="19">
        <f t="shared" ref="Q15:Q25" si="40">MAX(H15-((R15-G15)*(H15/(H15+F15))),0)</f>
        <v>0</v>
      </c>
      <c r="R15" s="19">
        <f t="shared" si="1"/>
        <v>20878865.279999997</v>
      </c>
      <c r="S15" s="19"/>
      <c r="T15" s="19">
        <f t="shared" si="2"/>
        <v>502713810.86605561</v>
      </c>
      <c r="U15" s="19">
        <f t="shared" si="3"/>
        <v>727383.22051619994</v>
      </c>
      <c r="V15" s="20">
        <f>G15/(8784*J15)</f>
        <v>0.26386951731411334</v>
      </c>
      <c r="W15" s="20">
        <f>(R15-(0.15*8784*K15))/(8784*J15)</f>
        <v>0.7</v>
      </c>
      <c r="X15" s="39">
        <f t="shared" si="36"/>
        <v>81860406.566191509</v>
      </c>
      <c r="Y15" s="21">
        <v>5305342.0031535765</v>
      </c>
      <c r="Z15" s="22">
        <v>10562948.774062034</v>
      </c>
      <c r="AA15" s="22">
        <v>11194781.062601805</v>
      </c>
      <c r="AB15" s="22">
        <v>11864406.968187384</v>
      </c>
      <c r="AC15" s="22">
        <v>12574087.150040077</v>
      </c>
      <c r="AD15" s="22">
        <v>13326217.490747312</v>
      </c>
      <c r="AE15" s="22">
        <v>14123337.184769994</v>
      </c>
      <c r="AF15" s="22">
        <v>14968137.310771216</v>
      </c>
      <c r="AG15" s="22">
        <v>15863469.916706521</v>
      </c>
      <c r="AH15" s="22">
        <v>16812357.648347016</v>
      </c>
      <c r="AI15" s="22">
        <v>17818003.953741267</v>
      </c>
      <c r="AJ15" s="23">
        <v>4.361158168069415E-2</v>
      </c>
      <c r="AK15" s="23">
        <v>5.5268462953305439E-2</v>
      </c>
      <c r="AL15" s="23">
        <v>6.5964962928968585E-2</v>
      </c>
      <c r="AM15" s="23">
        <v>7.5731445301236738E-2</v>
      </c>
      <c r="AN15" s="23">
        <v>8.4596895879422415E-2</v>
      </c>
      <c r="AO15" s="23">
        <v>9.2588975782934665E-2</v>
      </c>
      <c r="AP15" s="23">
        <v>9.9734072436781632E-2</v>
      </c>
      <c r="AQ15" s="23">
        <v>0.10605734845647309</v>
      </c>
      <c r="AR15" s="23">
        <v>0.11158278850697179</v>
      </c>
      <c r="AS15" s="23">
        <v>0.11633324421690042</v>
      </c>
      <c r="AT15" s="23">
        <v>1.2699014351631996</v>
      </c>
      <c r="AU15" s="24">
        <v>154319858.30039999</v>
      </c>
      <c r="AV15" s="25">
        <f t="shared" si="37"/>
        <v>1483.4836900036169</v>
      </c>
      <c r="AW15" s="25">
        <f t="shared" si="37"/>
        <v>1451.5142362231506</v>
      </c>
      <c r="AX15" s="25">
        <f t="shared" si="37"/>
        <v>1422.256480126777</v>
      </c>
      <c r="AY15" s="25">
        <f t="shared" si="37"/>
        <v>1395.3843139896371</v>
      </c>
      <c r="AZ15" s="25">
        <f t="shared" si="37"/>
        <v>1370.6162560260459</v>
      </c>
      <c r="BA15" s="25">
        <f t="shared" si="37"/>
        <v>1347.7075115442829</v>
      </c>
      <c r="BB15" s="25">
        <f t="shared" si="37"/>
        <v>1326.443631835695</v>
      </c>
      <c r="BC15" s="25">
        <f t="shared" si="37"/>
        <v>1306.6354080359858</v>
      </c>
      <c r="BD15" s="25">
        <f t="shared" si="37"/>
        <v>1288.1147289704923</v>
      </c>
      <c r="BE15" s="25">
        <f t="shared" si="37"/>
        <v>1270.7311985672013</v>
      </c>
      <c r="BF15" s="26">
        <f t="shared" si="8"/>
        <v>1366.2887455322884</v>
      </c>
      <c r="BG15" s="26">
        <f t="shared" si="9"/>
        <v>1270.7311985672013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</row>
    <row r="16" spans="1:82" ht="15" customHeight="1" x14ac:dyDescent="0.25">
      <c r="A16" s="16" t="s">
        <v>55</v>
      </c>
      <c r="B16" s="17">
        <v>2158.1427699999999</v>
      </c>
      <c r="C16" s="17">
        <v>913.95402869999998</v>
      </c>
      <c r="D16" s="17">
        <v>0</v>
      </c>
      <c r="E16" s="17">
        <v>2498940947.3439569</v>
      </c>
      <c r="F16" s="17">
        <v>87213268</v>
      </c>
      <c r="G16" s="17">
        <v>12839308.9999</v>
      </c>
      <c r="H16" s="17">
        <v>0</v>
      </c>
      <c r="I16" s="17">
        <v>1631176.6947404</v>
      </c>
      <c r="J16" s="17">
        <v>2767.7</v>
      </c>
      <c r="K16" s="17">
        <v>0</v>
      </c>
      <c r="L16" s="17">
        <f t="shared" si="7"/>
        <v>101226081.45789954</v>
      </c>
      <c r="M16" s="18">
        <f t="shared" si="38"/>
        <v>2028.6542037999998</v>
      </c>
      <c r="N16" s="19"/>
      <c r="O16" s="19">
        <f t="shared" si="39"/>
        <v>83034543.239900008</v>
      </c>
      <c r="P16" s="19"/>
      <c r="Q16" s="19">
        <f t="shared" si="40"/>
        <v>0</v>
      </c>
      <c r="R16" s="19">
        <f t="shared" si="1"/>
        <v>17018033.759999998</v>
      </c>
      <c r="S16" s="19"/>
      <c r="T16" s="19">
        <f t="shared" si="2"/>
        <v>2498940947.3439569</v>
      </c>
      <c r="U16" s="19">
        <f t="shared" si="3"/>
        <v>1631176.6947404</v>
      </c>
      <c r="V16" s="20">
        <f>G16/(8784*J16)</f>
        <v>0.5281171977137975</v>
      </c>
      <c r="W16" s="20">
        <f>(R16-(0.15*8784*K16))/(8784*J16)</f>
        <v>0.7</v>
      </c>
      <c r="X16" s="39">
        <f t="shared" si="36"/>
        <v>93250508.333542287</v>
      </c>
      <c r="Y16" s="21"/>
      <c r="Z16" s="22">
        <v>4474097.5541361207</v>
      </c>
      <c r="AA16" s="22">
        <v>4741719.7264334615</v>
      </c>
      <c r="AB16" s="22">
        <v>5025349.9598511811</v>
      </c>
      <c r="AC16" s="22">
        <v>5325945.7909739129</v>
      </c>
      <c r="AD16" s="22">
        <v>5644522.03229897</v>
      </c>
      <c r="AE16" s="22">
        <v>5982154.1982466178</v>
      </c>
      <c r="AF16" s="22">
        <v>6339982.1361002298</v>
      </c>
      <c r="AG16" s="22">
        <v>6719213.8741344018</v>
      </c>
      <c r="AH16" s="22">
        <v>7121129.6999223102</v>
      </c>
      <c r="AI16" s="22">
        <v>7547086.4825906968</v>
      </c>
      <c r="AJ16" s="23">
        <v>3.1956727591867851E-2</v>
      </c>
      <c r="AK16" s="23">
        <v>4.3265104376892377E-2</v>
      </c>
      <c r="AL16" s="23">
        <v>5.4906687375825887E-2</v>
      </c>
      <c r="AM16" s="23">
        <v>6.5587996988725653E-2</v>
      </c>
      <c r="AN16" s="23">
        <v>7.533938362006927E-2</v>
      </c>
      <c r="AO16" s="23">
        <v>8.4189820172546906E-2</v>
      </c>
      <c r="AP16" s="23">
        <v>9.216695522320105E-2</v>
      </c>
      <c r="AQ16" s="23">
        <v>9.9297164001421079E-2</v>
      </c>
      <c r="AR16" s="23">
        <v>0.10560559725699863</v>
      </c>
      <c r="AS16" s="23">
        <v>0.11111622810286446</v>
      </c>
      <c r="AT16" s="23">
        <v>1.0283960752376078</v>
      </c>
      <c r="AU16" s="24">
        <v>113071949.2175</v>
      </c>
      <c r="AV16" s="25">
        <f t="shared" si="37"/>
        <v>1698.9967631771033</v>
      </c>
      <c r="AW16" s="25">
        <f t="shared" si="37"/>
        <v>1675.3964511180338</v>
      </c>
      <c r="AX16" s="25">
        <f t="shared" si="37"/>
        <v>1651.6571872907925</v>
      </c>
      <c r="AY16" s="25">
        <f t="shared" si="37"/>
        <v>1629.8851777227435</v>
      </c>
      <c r="AZ16" s="25">
        <f t="shared" si="37"/>
        <v>1609.8901267035665</v>
      </c>
      <c r="BA16" s="25">
        <f t="shared" si="37"/>
        <v>1591.5036587468751</v>
      </c>
      <c r="BB16" s="25">
        <f t="shared" si="37"/>
        <v>1574.5759602826856</v>
      </c>
      <c r="BC16" s="25">
        <f t="shared" si="37"/>
        <v>1558.972989289362</v>
      </c>
      <c r="BD16" s="25">
        <f t="shared" si="37"/>
        <v>1544.5741416516328</v>
      </c>
      <c r="BE16" s="25">
        <f t="shared" si="37"/>
        <v>1531.270287193553</v>
      </c>
      <c r="BF16" s="26">
        <f t="shared" si="8"/>
        <v>1606.6722743176347</v>
      </c>
      <c r="BG16" s="26">
        <f t="shared" si="9"/>
        <v>1531.270287193553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</row>
    <row r="17" spans="1:82" ht="15" customHeight="1" x14ac:dyDescent="0.25">
      <c r="A17" s="16" t="s">
        <v>56</v>
      </c>
      <c r="B17" s="17">
        <v>2251.3328427000001</v>
      </c>
      <c r="C17" s="17">
        <v>894.23068499999999</v>
      </c>
      <c r="D17" s="17">
        <v>2421.6860683</v>
      </c>
      <c r="E17" s="17">
        <v>0</v>
      </c>
      <c r="F17" s="17">
        <v>33055156</v>
      </c>
      <c r="G17" s="17">
        <v>1437496.0001000001</v>
      </c>
      <c r="H17" s="17">
        <v>305111</v>
      </c>
      <c r="I17" s="17">
        <v>0</v>
      </c>
      <c r="J17" s="17">
        <v>1263.9000000000001</v>
      </c>
      <c r="K17" s="17">
        <v>0</v>
      </c>
      <c r="L17" s="17">
        <f t="shared" si="7"/>
        <v>38221247.207105614</v>
      </c>
      <c r="M17" s="18">
        <f t="shared" si="38"/>
        <v>2116.2528721379999</v>
      </c>
      <c r="N17" s="19"/>
      <c r="O17" s="19">
        <f t="shared" si="39"/>
        <v>26779113.810829978</v>
      </c>
      <c r="P17" s="19"/>
      <c r="Q17" s="19">
        <f t="shared" si="40"/>
        <v>247180.86927002086</v>
      </c>
      <c r="R17" s="19">
        <f t="shared" si="1"/>
        <v>7771468.3200000003</v>
      </c>
      <c r="S17" s="19"/>
      <c r="T17" s="19">
        <f t="shared" si="2"/>
        <v>0</v>
      </c>
      <c r="U17" s="19">
        <f t="shared" si="3"/>
        <v>0</v>
      </c>
      <c r="V17" s="20">
        <f>G17/(8784*J17)</f>
        <v>0.129479675993841</v>
      </c>
      <c r="W17" s="20">
        <f>(R17-(0.15*8784*K17))/(8784*J17)</f>
        <v>0.7</v>
      </c>
      <c r="X17" s="39">
        <f t="shared" si="36"/>
        <v>32109728.21109511</v>
      </c>
      <c r="Y17" s="21">
        <v>277784.49248620583</v>
      </c>
      <c r="Z17" s="22">
        <v>8565920.5484688003</v>
      </c>
      <c r="AA17" s="22">
        <v>8565920.5484688003</v>
      </c>
      <c r="AB17" s="22">
        <v>8565920.5484688003</v>
      </c>
      <c r="AC17" s="22">
        <v>8565920.5484688003</v>
      </c>
      <c r="AD17" s="22">
        <v>8565920.5484688003</v>
      </c>
      <c r="AE17" s="22">
        <v>8565920.5484688003</v>
      </c>
      <c r="AF17" s="22">
        <v>8565920.5484688003</v>
      </c>
      <c r="AG17" s="22">
        <v>8565920.5484688003</v>
      </c>
      <c r="AH17" s="22">
        <v>8565920.5484688003</v>
      </c>
      <c r="AI17" s="22">
        <v>8565920.5484688003</v>
      </c>
      <c r="AJ17" s="23">
        <v>4.6458138612440365E-2</v>
      </c>
      <c r="AK17" s="23">
        <v>5.7815701996899123E-2</v>
      </c>
      <c r="AL17" s="23">
        <v>6.821197409508474E-2</v>
      </c>
      <c r="AM17" s="23">
        <v>7.7679294154383863E-2</v>
      </c>
      <c r="AN17" s="23">
        <v>8.6248524613371208E-2</v>
      </c>
      <c r="AO17" s="23">
        <v>9.3949110781313627E-2</v>
      </c>
      <c r="AP17" s="23">
        <v>0.10080913799186138</v>
      </c>
      <c r="AQ17" s="23">
        <v>0.10685538633593043</v>
      </c>
      <c r="AR17" s="23">
        <v>0.11211338307438524</v>
      </c>
      <c r="AS17" s="23">
        <v>0.11660745282691856</v>
      </c>
      <c r="AT17" s="23">
        <v>1.1303387570565711</v>
      </c>
      <c r="AU17" s="24">
        <v>49141853.409999996</v>
      </c>
      <c r="AV17" s="25">
        <f t="shared" si="37"/>
        <v>1398.3700753170735</v>
      </c>
      <c r="AW17" s="25">
        <f t="shared" si="37"/>
        <v>1381.5794044664328</v>
      </c>
      <c r="AX17" s="25">
        <f t="shared" si="37"/>
        <v>1366.559507859894</v>
      </c>
      <c r="AY17" s="25">
        <f t="shared" si="37"/>
        <v>1353.1630297673184</v>
      </c>
      <c r="AZ17" s="25">
        <f t="shared" si="37"/>
        <v>1341.261838859054</v>
      </c>
      <c r="BA17" s="25">
        <f t="shared" si="37"/>
        <v>1330.7442339363813</v>
      </c>
      <c r="BB17" s="25">
        <f t="shared" si="37"/>
        <v>1321.5126407071621</v>
      </c>
      <c r="BC17" s="25">
        <f t="shared" si="37"/>
        <v>1313.4817033658012</v>
      </c>
      <c r="BD17" s="25">
        <f t="shared" si="37"/>
        <v>1306.5766958665138</v>
      </c>
      <c r="BE17" s="25">
        <f t="shared" si="37"/>
        <v>1300.7321938481659</v>
      </c>
      <c r="BF17" s="26">
        <f t="shared" si="8"/>
        <v>1341.3981323993798</v>
      </c>
      <c r="BG17" s="26">
        <f t="shared" si="9"/>
        <v>1300.7321938481659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</row>
    <row r="18" spans="1:82" ht="15" customHeight="1" x14ac:dyDescent="0.25">
      <c r="A18" s="16" t="s">
        <v>57</v>
      </c>
      <c r="B18" s="17">
        <v>2363.8496110000001</v>
      </c>
      <c r="C18" s="17">
        <v>0</v>
      </c>
      <c r="D18" s="17">
        <v>1560.4262702000001</v>
      </c>
      <c r="E18" s="17">
        <v>0</v>
      </c>
      <c r="F18" s="17">
        <v>27979593</v>
      </c>
      <c r="G18" s="17">
        <v>0</v>
      </c>
      <c r="H18" s="17">
        <v>1632997</v>
      </c>
      <c r="I18" s="17">
        <v>0</v>
      </c>
      <c r="J18" s="17">
        <v>0</v>
      </c>
      <c r="K18" s="17">
        <v>0</v>
      </c>
      <c r="L18" s="17">
        <f t="shared" si="7"/>
        <v>34343860.723473057</v>
      </c>
      <c r="M18" s="18">
        <f t="shared" si="38"/>
        <v>2222.0186343400001</v>
      </c>
      <c r="N18" s="19"/>
      <c r="O18" s="19">
        <f t="shared" si="39"/>
        <v>27979593</v>
      </c>
      <c r="P18" s="19"/>
      <c r="Q18" s="19">
        <f t="shared" si="40"/>
        <v>1632997</v>
      </c>
      <c r="R18" s="19">
        <f t="shared" si="1"/>
        <v>0</v>
      </c>
      <c r="S18" s="19"/>
      <c r="T18" s="19">
        <f t="shared" si="2"/>
        <v>0</v>
      </c>
      <c r="U18" s="19">
        <f t="shared" si="3"/>
        <v>0</v>
      </c>
      <c r="V18" s="20"/>
      <c r="W18" s="20"/>
      <c r="X18" s="39">
        <f t="shared" si="36"/>
        <v>32359674.222603407</v>
      </c>
      <c r="Y18" s="21">
        <v>542728.26516676403</v>
      </c>
      <c r="Z18" s="22">
        <v>7238912.608504938</v>
      </c>
      <c r="AA18" s="22">
        <v>7843266.6837039823</v>
      </c>
      <c r="AB18" s="22">
        <v>8498076.3822767045</v>
      </c>
      <c r="AC18" s="22">
        <v>8884938.154000001</v>
      </c>
      <c r="AD18" s="22">
        <v>8884938.154000001</v>
      </c>
      <c r="AE18" s="22">
        <v>8884938.154000001</v>
      </c>
      <c r="AF18" s="22">
        <v>8884938.154000001</v>
      </c>
      <c r="AG18" s="22">
        <v>8884938.154000001</v>
      </c>
      <c r="AH18" s="22">
        <v>8884938.154000001</v>
      </c>
      <c r="AI18" s="22">
        <v>8884938.154000001</v>
      </c>
      <c r="AJ18" s="23">
        <v>1.2202151221238364E-2</v>
      </c>
      <c r="AK18" s="23">
        <v>1.9534734610548041E-2</v>
      </c>
      <c r="AL18" s="23">
        <v>2.8295512607355435E-2</v>
      </c>
      <c r="AM18" s="23">
        <v>3.8333184078348397E-2</v>
      </c>
      <c r="AN18" s="23">
        <v>4.9493956101871212E-2</v>
      </c>
      <c r="AO18" s="23">
        <v>6.0474232447864512E-2</v>
      </c>
      <c r="AP18" s="23">
        <v>7.0501697422929568E-2</v>
      </c>
      <c r="AQ18" s="23">
        <v>7.9608983539726272E-2</v>
      </c>
      <c r="AR18" s="23">
        <v>8.7827226156891744E-2</v>
      </c>
      <c r="AS18" s="23">
        <v>9.5186124874907588E-2</v>
      </c>
      <c r="AT18" s="23">
        <v>1.1028009817174655</v>
      </c>
      <c r="AU18" s="24">
        <v>43319516.047600001</v>
      </c>
      <c r="AV18" s="25">
        <f t="shared" si="37"/>
        <v>1706.606859935637</v>
      </c>
      <c r="AW18" s="25">
        <f t="shared" si="37"/>
        <v>1666.0998329967611</v>
      </c>
      <c r="AX18" s="25">
        <f t="shared" si="37"/>
        <v>1622.887160825361</v>
      </c>
      <c r="AY18" s="25">
        <f t="shared" si="37"/>
        <v>1590.123499099323</v>
      </c>
      <c r="AZ18" s="25">
        <f t="shared" si="37"/>
        <v>1571.4563976417621</v>
      </c>
      <c r="BA18" s="25">
        <f t="shared" si="37"/>
        <v>1553.5140098202473</v>
      </c>
      <c r="BB18" s="25">
        <f t="shared" si="37"/>
        <v>1537.4828089401815</v>
      </c>
      <c r="BC18" s="25">
        <f t="shared" si="37"/>
        <v>1523.2067750036558</v>
      </c>
      <c r="BD18" s="25">
        <f t="shared" si="37"/>
        <v>1510.5500194751967</v>
      </c>
      <c r="BE18" s="25">
        <f t="shared" si="37"/>
        <v>1499.3939005280477</v>
      </c>
      <c r="BF18" s="26">
        <f t="shared" si="8"/>
        <v>1578.1321264266173</v>
      </c>
      <c r="BG18" s="26">
        <f t="shared" si="9"/>
        <v>1499.3939005280477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</row>
    <row r="19" spans="1:82" ht="15" customHeight="1" x14ac:dyDescent="0.25">
      <c r="A19" s="16" t="s">
        <v>58</v>
      </c>
      <c r="B19" s="17">
        <v>2166.3264045000001</v>
      </c>
      <c r="C19" s="17">
        <v>0</v>
      </c>
      <c r="D19" s="17">
        <v>0</v>
      </c>
      <c r="E19" s="17">
        <v>0</v>
      </c>
      <c r="F19" s="17">
        <v>84358283</v>
      </c>
      <c r="G19" s="17">
        <v>0</v>
      </c>
      <c r="H19" s="17">
        <v>0</v>
      </c>
      <c r="I19" s="17">
        <v>0</v>
      </c>
      <c r="J19" s="17">
        <v>0</v>
      </c>
      <c r="K19" s="17">
        <v>640</v>
      </c>
      <c r="L19" s="17">
        <f t="shared" si="7"/>
        <v>91373787.950591743</v>
      </c>
      <c r="M19" s="18">
        <f t="shared" si="38"/>
        <v>2036.34682023</v>
      </c>
      <c r="N19" s="19"/>
      <c r="O19" s="19">
        <f t="shared" si="39"/>
        <v>83515019</v>
      </c>
      <c r="P19" s="19"/>
      <c r="Q19" s="19">
        <f t="shared" si="40"/>
        <v>0</v>
      </c>
      <c r="R19" s="19">
        <f t="shared" si="1"/>
        <v>843264</v>
      </c>
      <c r="S19" s="19"/>
      <c r="T19" s="19">
        <f>0.55*8784*907*K19+E19</f>
        <v>2804414976</v>
      </c>
      <c r="U19" s="19">
        <f t="shared" si="3"/>
        <v>3091968.0000000005</v>
      </c>
      <c r="V19" s="20"/>
      <c r="W19" s="20"/>
      <c r="X19" s="39">
        <f t="shared" si="36"/>
        <v>86434979.17904903</v>
      </c>
      <c r="Y19" s="21"/>
      <c r="Z19" s="22">
        <v>551117.60800162517</v>
      </c>
      <c r="AA19" s="22">
        <v>625149.10274459934</v>
      </c>
      <c r="AB19" s="22">
        <v>709125.23023801693</v>
      </c>
      <c r="AC19" s="22">
        <v>804381.85058958677</v>
      </c>
      <c r="AD19" s="22">
        <v>912434.26967159729</v>
      </c>
      <c r="AE19" s="22">
        <v>1035001.3440269917</v>
      </c>
      <c r="AF19" s="22">
        <v>1174032.8237816351</v>
      </c>
      <c r="AG19" s="22">
        <v>1331740.3685233609</v>
      </c>
      <c r="AH19" s="22">
        <v>1510632.729536535</v>
      </c>
      <c r="AI19" s="22">
        <v>1713555.6580576627</v>
      </c>
      <c r="AJ19" s="23">
        <v>1.9098155139177377E-2</v>
      </c>
      <c r="AK19" s="23">
        <v>2.7766631172219353E-2</v>
      </c>
      <c r="AL19" s="23">
        <v>3.7692858540208533E-2</v>
      </c>
      <c r="AM19" s="23">
        <v>4.8722240471866421E-2</v>
      </c>
      <c r="AN19" s="23">
        <v>5.9597739467634629E-2</v>
      </c>
      <c r="AO19" s="23">
        <v>6.9503450308202555E-2</v>
      </c>
      <c r="AP19" s="23">
        <v>7.847692350865107E-2</v>
      </c>
      <c r="AQ19" s="23">
        <v>8.6553943038222211E-2</v>
      </c>
      <c r="AR19" s="23">
        <v>9.3768604827720994E-2</v>
      </c>
      <c r="AS19" s="23">
        <v>0.10015339173226456</v>
      </c>
      <c r="AT19" s="23">
        <v>0.97179777525598399</v>
      </c>
      <c r="AU19" s="24">
        <v>95736031.598999992</v>
      </c>
      <c r="AV19" s="25">
        <f t="shared" ref="AV19:BE19" si="41">(($M19*$O19)+($Q19*$D19)+(907*$R19)+$T19)/($O19+$Q19+$R19+$U19+$Y19+Z19+(MIN(AJ19*$AU19,$AU19*$AT19*AJ19)))</f>
        <v>1934.0421877472327</v>
      </c>
      <c r="AW19" s="25">
        <f t="shared" si="41"/>
        <v>1915.2580212961911</v>
      </c>
      <c r="AX19" s="25">
        <f t="shared" si="41"/>
        <v>1894.208039929928</v>
      </c>
      <c r="AY19" s="25">
        <f t="shared" si="41"/>
        <v>1871.3155304426718</v>
      </c>
      <c r="AZ19" s="25">
        <f t="shared" si="41"/>
        <v>1848.9996944168099</v>
      </c>
      <c r="BA19" s="25">
        <f t="shared" si="41"/>
        <v>1828.6667727792476</v>
      </c>
      <c r="BB19" s="25">
        <f t="shared" si="41"/>
        <v>1810.1011422120071</v>
      </c>
      <c r="BC19" s="25">
        <f t="shared" si="41"/>
        <v>1793.1064520852276</v>
      </c>
      <c r="BD19" s="25">
        <f t="shared" si="41"/>
        <v>1777.501675398423</v>
      </c>
      <c r="BE19" s="25">
        <f t="shared" si="41"/>
        <v>1763.11768826295</v>
      </c>
      <c r="BF19" s="26">
        <f t="shared" si="8"/>
        <v>1843.6317204570689</v>
      </c>
      <c r="BG19" s="26">
        <f t="shared" si="9"/>
        <v>1763.11768826295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</row>
    <row r="20" spans="1:82" ht="15" customHeight="1" x14ac:dyDescent="0.25">
      <c r="A20" s="16" t="s">
        <v>59</v>
      </c>
      <c r="B20" s="17">
        <v>2323.2195671999998</v>
      </c>
      <c r="C20" s="17">
        <v>766.29985739999995</v>
      </c>
      <c r="D20" s="17">
        <v>1581.2103032</v>
      </c>
      <c r="E20" s="17">
        <v>3267065650.0531979</v>
      </c>
      <c r="F20" s="17">
        <v>24300393</v>
      </c>
      <c r="G20" s="17">
        <v>19771182.009100001</v>
      </c>
      <c r="H20" s="17">
        <v>14254748</v>
      </c>
      <c r="I20" s="17">
        <v>5223728.3741199002</v>
      </c>
      <c r="J20" s="17">
        <v>6508.4</v>
      </c>
      <c r="K20" s="17">
        <v>0</v>
      </c>
      <c r="L20" s="17">
        <f t="shared" si="7"/>
        <v>48706311.259812735</v>
      </c>
      <c r="M20" s="18">
        <f t="shared" si="38"/>
        <v>2183.8263931679999</v>
      </c>
      <c r="N20" s="19"/>
      <c r="O20" s="19">
        <f t="shared" si="39"/>
        <v>11538767.058381507</v>
      </c>
      <c r="P20" s="19"/>
      <c r="Q20" s="19">
        <f t="shared" si="40"/>
        <v>6768706.0307185017</v>
      </c>
      <c r="R20" s="19">
        <f t="shared" si="1"/>
        <v>40018849.919999994</v>
      </c>
      <c r="S20" s="19"/>
      <c r="T20" s="19">
        <f t="shared" ref="T20:T25" si="42">0.55*8784*C20*K20+E20</f>
        <v>3267065650.0531979</v>
      </c>
      <c r="U20" s="19">
        <f t="shared" si="3"/>
        <v>5223728.3741199002</v>
      </c>
      <c r="V20" s="20">
        <f t="shared" ref="V20:V27" si="43">G20/(8784*J20)</f>
        <v>0.34583271218529815</v>
      </c>
      <c r="W20" s="20">
        <f t="shared" ref="W20:W27" si="44">(R20-(0.15*8784*K20))/(8784*J20)</f>
        <v>0.7</v>
      </c>
      <c r="X20" s="39">
        <f t="shared" si="36"/>
        <v>34917458.19943814</v>
      </c>
      <c r="Y20" s="21">
        <v>985225.01242613397</v>
      </c>
      <c r="Z20" s="22">
        <v>3348948.0774409864</v>
      </c>
      <c r="AA20" s="22">
        <v>3628541.2328899889</v>
      </c>
      <c r="AB20" s="22">
        <v>3931476.7426443659</v>
      </c>
      <c r="AC20" s="22">
        <v>4259703.3865433186</v>
      </c>
      <c r="AD20" s="22">
        <v>4615332.6419334197</v>
      </c>
      <c r="AE20" s="22">
        <v>5000652.2667724481</v>
      </c>
      <c r="AF20" s="22">
        <v>5418141.0167438947</v>
      </c>
      <c r="AG20" s="22">
        <v>5870484.5910571301</v>
      </c>
      <c r="AH20" s="22">
        <v>6360592.9095123401</v>
      </c>
      <c r="AI20" s="22">
        <v>6891618.831973345</v>
      </c>
      <c r="AJ20" s="23">
        <v>1.1375467552923934E-2</v>
      </c>
      <c r="AK20" s="23">
        <v>1.8504370938637004E-2</v>
      </c>
      <c r="AL20" s="23">
        <v>2.7058013700924182E-2</v>
      </c>
      <c r="AM20" s="23">
        <v>3.6883833822775193E-2</v>
      </c>
      <c r="AN20" s="23">
        <v>4.7827391089439654E-2</v>
      </c>
      <c r="AO20" s="23">
        <v>5.8789903099980348E-2</v>
      </c>
      <c r="AP20" s="23">
        <v>6.8780532230988511E-2</v>
      </c>
      <c r="AQ20" s="23">
        <v>7.7836674771267433E-2</v>
      </c>
      <c r="AR20" s="23">
        <v>8.5993971490029353E-2</v>
      </c>
      <c r="AS20" s="23">
        <v>9.3286385312307207E-2</v>
      </c>
      <c r="AT20" s="23">
        <v>0.90079198851709141</v>
      </c>
      <c r="AU20" s="24">
        <v>91094021.7993</v>
      </c>
      <c r="AV20" s="25">
        <f t="shared" ref="AV20:BE25" si="45">(($M20*$O20)+($Q20*$D20)+($C20*$R20)+$T20)/($O20+$Q20+$R20+$U20+$Y20+Z20+(MIN(AJ20*$AU20,$AU20*$AT20*AJ20)))</f>
        <v>1014.7819306724076</v>
      </c>
      <c r="AW20" s="25">
        <f t="shared" si="45"/>
        <v>1002.1912323963659</v>
      </c>
      <c r="AX20" s="25">
        <f t="shared" si="45"/>
        <v>987.94503579143395</v>
      </c>
      <c r="AY20" s="25">
        <f t="shared" si="45"/>
        <v>972.33933926507052</v>
      </c>
      <c r="AZ20" s="25">
        <f t="shared" si="45"/>
        <v>955.65862343691367</v>
      </c>
      <c r="BA20" s="25">
        <f t="shared" si="45"/>
        <v>939.1457877784095</v>
      </c>
      <c r="BB20" s="25">
        <f t="shared" si="45"/>
        <v>923.77496218704107</v>
      </c>
      <c r="BC20" s="25">
        <f t="shared" si="45"/>
        <v>909.39422023701707</v>
      </c>
      <c r="BD20" s="25">
        <f t="shared" si="45"/>
        <v>895.86779918207844</v>
      </c>
      <c r="BE20" s="25">
        <f t="shared" si="45"/>
        <v>883.07331730358283</v>
      </c>
      <c r="BF20" s="26">
        <f t="shared" si="8"/>
        <v>948.41722482503189</v>
      </c>
      <c r="BG20" s="26">
        <f t="shared" si="9"/>
        <v>883.07331730358283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</row>
    <row r="21" spans="1:82" ht="15" customHeight="1" x14ac:dyDescent="0.25">
      <c r="A21" s="16" t="s">
        <v>60</v>
      </c>
      <c r="B21" s="17">
        <v>0</v>
      </c>
      <c r="C21" s="17">
        <v>847.59208590000003</v>
      </c>
      <c r="D21" s="17">
        <v>2635.1274653999999</v>
      </c>
      <c r="E21" s="17">
        <v>0</v>
      </c>
      <c r="F21" s="17">
        <v>0</v>
      </c>
      <c r="G21" s="17">
        <v>4053378.0000999998</v>
      </c>
      <c r="H21" s="17">
        <v>59067</v>
      </c>
      <c r="I21" s="17">
        <v>0</v>
      </c>
      <c r="J21" s="17">
        <v>1388.6</v>
      </c>
      <c r="K21" s="17">
        <v>0</v>
      </c>
      <c r="L21" s="17">
        <f t="shared" si="7"/>
        <v>1795630.0940223555</v>
      </c>
      <c r="M21" s="18">
        <f t="shared" si="38"/>
        <v>0</v>
      </c>
      <c r="N21" s="19"/>
      <c r="O21" s="19">
        <f t="shared" si="39"/>
        <v>0</v>
      </c>
      <c r="P21" s="19"/>
      <c r="Q21" s="19">
        <f t="shared" si="40"/>
        <v>0</v>
      </c>
      <c r="R21" s="19">
        <f t="shared" si="1"/>
        <v>4112445.0000999998</v>
      </c>
      <c r="S21" s="19"/>
      <c r="T21" s="19">
        <f t="shared" si="42"/>
        <v>0</v>
      </c>
      <c r="U21" s="19">
        <f t="shared" si="3"/>
        <v>0</v>
      </c>
      <c r="V21" s="20">
        <f t="shared" si="43"/>
        <v>0.33231321951851234</v>
      </c>
      <c r="W21" s="20">
        <f t="shared" si="44"/>
        <v>0.33715578414900466</v>
      </c>
      <c r="X21" s="39">
        <f t="shared" si="36"/>
        <v>1742837.9178918924</v>
      </c>
      <c r="Y21" s="21"/>
      <c r="Z21" s="22">
        <v>3611728.4319631737</v>
      </c>
      <c r="AA21" s="22">
        <v>3611728.4319631737</v>
      </c>
      <c r="AB21" s="22">
        <v>3611728.4319631737</v>
      </c>
      <c r="AC21" s="22">
        <v>3611728.4319631737</v>
      </c>
      <c r="AD21" s="22">
        <v>3611728.4319631737</v>
      </c>
      <c r="AE21" s="22">
        <v>3611728.4319631737</v>
      </c>
      <c r="AF21" s="22">
        <v>3611728.4319631737</v>
      </c>
      <c r="AG21" s="22">
        <v>3611728.4319631737</v>
      </c>
      <c r="AH21" s="22">
        <v>3611728.4319631737</v>
      </c>
      <c r="AI21" s="22">
        <v>3611728.4319631737</v>
      </c>
      <c r="AJ21" s="23">
        <v>5.3736007062315301E-2</v>
      </c>
      <c r="AK21" s="23">
        <v>6.4714739161627025E-2</v>
      </c>
      <c r="AL21" s="23">
        <v>7.4768049126363714E-2</v>
      </c>
      <c r="AM21" s="23">
        <v>8.3922056188356853E-2</v>
      </c>
      <c r="AN21" s="23">
        <v>9.2201681659859827E-2</v>
      </c>
      <c r="AO21" s="23">
        <v>9.9630691656382706E-2</v>
      </c>
      <c r="AP21" s="23">
        <v>0.10623173809645967</v>
      </c>
      <c r="AQ21" s="23">
        <v>0.11202639804365881</v>
      </c>
      <c r="AR21" s="23">
        <v>0.11703521145358933</v>
      </c>
      <c r="AS21" s="23">
        <v>0.12127771738620828</v>
      </c>
      <c r="AT21" s="23">
        <v>1.3252080576650536</v>
      </c>
      <c r="AU21" s="24">
        <v>12429294.5309</v>
      </c>
      <c r="AV21" s="25">
        <f t="shared" si="45"/>
        <v>415.35332005989289</v>
      </c>
      <c r="AW21" s="25">
        <f t="shared" si="45"/>
        <v>408.70759958124916</v>
      </c>
      <c r="AX21" s="25">
        <f t="shared" si="45"/>
        <v>402.80590007440549</v>
      </c>
      <c r="AY21" s="25">
        <f t="shared" si="45"/>
        <v>397.57845602840376</v>
      </c>
      <c r="AZ21" s="25">
        <f t="shared" si="45"/>
        <v>392.96583460395601</v>
      </c>
      <c r="BA21" s="25">
        <f t="shared" si="45"/>
        <v>388.91725731789103</v>
      </c>
      <c r="BB21" s="25">
        <f t="shared" si="45"/>
        <v>385.38925317750244</v>
      </c>
      <c r="BC21" s="25">
        <f t="shared" si="45"/>
        <v>382.34457098973024</v>
      </c>
      <c r="BD21" s="25">
        <f t="shared" si="45"/>
        <v>379.75129624808994</v>
      </c>
      <c r="BE21" s="25">
        <f t="shared" si="45"/>
        <v>377.58213098950591</v>
      </c>
      <c r="BF21" s="26">
        <f t="shared" si="8"/>
        <v>393.13956190706267</v>
      </c>
      <c r="BG21" s="26">
        <f t="shared" si="9"/>
        <v>377.58213098950591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</row>
    <row r="22" spans="1:82" ht="15" customHeight="1" x14ac:dyDescent="0.25">
      <c r="A22" s="16" t="s">
        <v>61</v>
      </c>
      <c r="B22" s="17">
        <v>2157.9958127</v>
      </c>
      <c r="C22" s="17">
        <v>975.17739540000002</v>
      </c>
      <c r="D22" s="17">
        <v>1544.2413833000001</v>
      </c>
      <c r="E22" s="17">
        <v>48214762.492757589</v>
      </c>
      <c r="F22" s="17">
        <v>16297835</v>
      </c>
      <c r="G22" s="17">
        <v>676555.59400000004</v>
      </c>
      <c r="H22" s="17">
        <v>2892354</v>
      </c>
      <c r="I22" s="17">
        <v>20917.47183750011</v>
      </c>
      <c r="J22" s="17">
        <v>288.8</v>
      </c>
      <c r="K22" s="17">
        <v>0</v>
      </c>
      <c r="L22" s="17">
        <f t="shared" si="7"/>
        <v>20172564.456260882</v>
      </c>
      <c r="M22" s="18">
        <f t="shared" si="38"/>
        <v>2028.5160639379999</v>
      </c>
      <c r="N22" s="19"/>
      <c r="O22" s="19">
        <f t="shared" si="39"/>
        <v>15364291.766884193</v>
      </c>
      <c r="P22" s="19"/>
      <c r="Q22" s="19">
        <f t="shared" si="40"/>
        <v>2726679.3871158077</v>
      </c>
      <c r="R22" s="19">
        <f t="shared" si="1"/>
        <v>1775773.44</v>
      </c>
      <c r="S22" s="19"/>
      <c r="T22" s="19">
        <f t="shared" si="42"/>
        <v>48214762.492757589</v>
      </c>
      <c r="U22" s="19">
        <f t="shared" si="3"/>
        <v>20917.47183750011</v>
      </c>
      <c r="V22" s="20">
        <f t="shared" si="43"/>
        <v>0.26669444712496659</v>
      </c>
      <c r="W22" s="20">
        <f t="shared" si="44"/>
        <v>0.7</v>
      </c>
      <c r="X22" s="39">
        <f t="shared" si="36"/>
        <v>18578636.344631355</v>
      </c>
      <c r="Y22" s="21">
        <v>787533.354986666</v>
      </c>
      <c r="Z22" s="22">
        <v>1697994.5225357746</v>
      </c>
      <c r="AA22" s="22">
        <v>1991053.089595275</v>
      </c>
      <c r="AB22" s="22">
        <v>2334690.9268391752</v>
      </c>
      <c r="AC22" s="22">
        <v>2737637.5609216713</v>
      </c>
      <c r="AD22" s="22">
        <v>3210129.1562030497</v>
      </c>
      <c r="AE22" s="22">
        <v>3764168.5468530674</v>
      </c>
      <c r="AF22" s="22">
        <v>4413830.1481542345</v>
      </c>
      <c r="AG22" s="22">
        <v>5175617.4927508356</v>
      </c>
      <c r="AH22" s="22">
        <v>5982068.5757632507</v>
      </c>
      <c r="AI22" s="22">
        <v>5982068.5757632507</v>
      </c>
      <c r="AJ22" s="23">
        <v>4.2074781713191504E-2</v>
      </c>
      <c r="AK22" s="23">
        <v>5.3795009159865084E-2</v>
      </c>
      <c r="AL22" s="23">
        <v>6.4544470420188085E-2</v>
      </c>
      <c r="AM22" s="23">
        <v>7.4355427813469654E-2</v>
      </c>
      <c r="AN22" s="23">
        <v>8.3258675750193675E-2</v>
      </c>
      <c r="AO22" s="23">
        <v>9.1283599414817479E-2</v>
      </c>
      <c r="AP22" s="23">
        <v>9.8458230981317119E-2</v>
      </c>
      <c r="AQ22" s="23">
        <v>0.10480930346314697</v>
      </c>
      <c r="AR22" s="23">
        <v>0.1103623022950582</v>
      </c>
      <c r="AS22" s="23">
        <v>0.1151415147401727</v>
      </c>
      <c r="AT22" s="23">
        <v>0.60820033171625643</v>
      </c>
      <c r="AU22" s="24">
        <v>66455749.755199999</v>
      </c>
      <c r="AV22" s="25">
        <f t="shared" si="45"/>
        <v>1543.4744323724074</v>
      </c>
      <c r="AW22" s="25">
        <f t="shared" si="45"/>
        <v>1495.8308864490257</v>
      </c>
      <c r="AX22" s="25">
        <f t="shared" si="45"/>
        <v>1450.398128179017</v>
      </c>
      <c r="AY22" s="25">
        <f t="shared" si="45"/>
        <v>1406.504888048039</v>
      </c>
      <c r="AZ22" s="25">
        <f t="shared" si="45"/>
        <v>1363.544231009691</v>
      </c>
      <c r="BA22" s="25">
        <f t="shared" si="45"/>
        <v>1320.9642138359736</v>
      </c>
      <c r="BB22" s="25">
        <f t="shared" si="45"/>
        <v>1278.2636868130107</v>
      </c>
      <c r="BC22" s="25">
        <f t="shared" si="45"/>
        <v>1234.9927043846469</v>
      </c>
      <c r="BD22" s="25">
        <f t="shared" si="45"/>
        <v>1194.0790886907871</v>
      </c>
      <c r="BE22" s="25">
        <f t="shared" si="45"/>
        <v>1186.7124341020524</v>
      </c>
      <c r="BF22" s="26">
        <f t="shared" si="8"/>
        <v>1347.4764693884649</v>
      </c>
      <c r="BG22" s="26">
        <f t="shared" si="9"/>
        <v>1186.7124341020524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</row>
    <row r="23" spans="1:82" ht="15" customHeight="1" x14ac:dyDescent="0.25">
      <c r="A23" s="16" t="s">
        <v>62</v>
      </c>
      <c r="B23" s="17">
        <v>2082.5040770999999</v>
      </c>
      <c r="C23" s="17">
        <v>886.31744089999995</v>
      </c>
      <c r="D23" s="17">
        <v>1756.554529</v>
      </c>
      <c r="E23" s="17">
        <v>33906455.554328367</v>
      </c>
      <c r="F23" s="17">
        <v>2268133</v>
      </c>
      <c r="G23" s="17">
        <v>23603159.816199999</v>
      </c>
      <c r="H23" s="17">
        <v>329883.23700000002</v>
      </c>
      <c r="I23" s="17">
        <v>34983.969129000077</v>
      </c>
      <c r="J23" s="17">
        <v>6625.1</v>
      </c>
      <c r="K23" s="17">
        <v>0</v>
      </c>
      <c r="L23" s="17">
        <f t="shared" si="7"/>
        <v>13128326.387450505</v>
      </c>
      <c r="M23" s="18">
        <f t="shared" si="38"/>
        <v>1957.5538324739998</v>
      </c>
      <c r="N23" s="19"/>
      <c r="O23" s="19">
        <f t="shared" si="39"/>
        <v>4.6566128730773926E-10</v>
      </c>
      <c r="P23" s="19"/>
      <c r="Q23" s="19">
        <f t="shared" si="40"/>
        <v>5.8207660913467407E-11</v>
      </c>
      <c r="R23" s="19">
        <f t="shared" si="1"/>
        <v>26201176.053199999</v>
      </c>
      <c r="S23" s="19"/>
      <c r="T23" s="19">
        <f t="shared" si="42"/>
        <v>33906455.554328367</v>
      </c>
      <c r="U23" s="19">
        <f t="shared" si="3"/>
        <v>34983.969129000077</v>
      </c>
      <c r="V23" s="20">
        <f t="shared" si="43"/>
        <v>0.40558826592891373</v>
      </c>
      <c r="W23" s="20">
        <f t="shared" si="44"/>
        <v>0.4502316487905918</v>
      </c>
      <c r="X23" s="39">
        <f t="shared" si="36"/>
        <v>11628232.881798455</v>
      </c>
      <c r="Y23" s="21">
        <v>316260.46226356021</v>
      </c>
      <c r="Z23" s="22">
        <v>2962380.3259656811</v>
      </c>
      <c r="AA23" s="22">
        <v>3335377.5726553947</v>
      </c>
      <c r="AB23" s="22">
        <v>3755339.3987472332</v>
      </c>
      <c r="AC23" s="22">
        <v>4228179.17689473</v>
      </c>
      <c r="AD23" s="22">
        <v>4760554.8403667752</v>
      </c>
      <c r="AE23" s="22">
        <v>5359962.6316649299</v>
      </c>
      <c r="AF23" s="22">
        <v>6034842.6551538287</v>
      </c>
      <c r="AG23" s="22">
        <v>6794697.7199636595</v>
      </c>
      <c r="AH23" s="22">
        <v>7650227.1465605469</v>
      </c>
      <c r="AI23" s="22">
        <v>8613477.4210801758</v>
      </c>
      <c r="AJ23" s="23">
        <v>4.4340193491464598E-2</v>
      </c>
      <c r="AK23" s="23">
        <v>5.604529365023047E-2</v>
      </c>
      <c r="AL23" s="23">
        <v>6.6803887842410314E-2</v>
      </c>
      <c r="AM23" s="23">
        <v>7.6643046825041278E-2</v>
      </c>
      <c r="AN23" s="23">
        <v>8.5588609248013744E-2</v>
      </c>
      <c r="AO23" s="23">
        <v>9.3665225750441936E-2</v>
      </c>
      <c r="AP23" s="23">
        <v>0.10089640128180878</v>
      </c>
      <c r="AQ23" s="23">
        <v>0.10730453571523049</v>
      </c>
      <c r="AR23" s="23">
        <v>0.11291096281755593</v>
      </c>
      <c r="AS23" s="23">
        <v>0.11773598763848463</v>
      </c>
      <c r="AT23" s="23">
        <v>0.74767633692062474</v>
      </c>
      <c r="AU23" s="24">
        <v>59467354.632399999</v>
      </c>
      <c r="AV23" s="25">
        <f t="shared" si="45"/>
        <v>738.62246249769248</v>
      </c>
      <c r="AW23" s="25">
        <f t="shared" si="45"/>
        <v>718.24210492413215</v>
      </c>
      <c r="AX23" s="25">
        <f t="shared" si="45"/>
        <v>698.85372102978147</v>
      </c>
      <c r="AY23" s="25">
        <f t="shared" si="45"/>
        <v>680.24576961721596</v>
      </c>
      <c r="AZ23" s="25">
        <f t="shared" si="45"/>
        <v>662.22937827581404</v>
      </c>
      <c r="BA23" s="25">
        <f t="shared" si="45"/>
        <v>644.6348936942702</v>
      </c>
      <c r="BB23" s="25">
        <f t="shared" si="45"/>
        <v>627.30948564557491</v>
      </c>
      <c r="BC23" s="25">
        <f t="shared" si="45"/>
        <v>610.11562744362243</v>
      </c>
      <c r="BD23" s="25">
        <f t="shared" si="45"/>
        <v>592.93031516589542</v>
      </c>
      <c r="BE23" s="25">
        <f t="shared" si="45"/>
        <v>575.64490969352948</v>
      </c>
      <c r="BF23" s="26">
        <f t="shared" si="8"/>
        <v>654.88286679875284</v>
      </c>
      <c r="BG23" s="26">
        <f t="shared" si="9"/>
        <v>575.64490969352948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</row>
    <row r="24" spans="1:82" ht="15" customHeight="1" x14ac:dyDescent="0.25">
      <c r="A24" s="16" t="s">
        <v>63</v>
      </c>
      <c r="B24" s="17">
        <v>2254.9510461</v>
      </c>
      <c r="C24" s="17">
        <v>810.28612769999995</v>
      </c>
      <c r="D24" s="17">
        <v>1586.13537</v>
      </c>
      <c r="E24" s="17">
        <v>3044925860.3700438</v>
      </c>
      <c r="F24" s="17">
        <v>53210780</v>
      </c>
      <c r="G24" s="17">
        <v>18499950.609700002</v>
      </c>
      <c r="H24" s="17">
        <v>774872</v>
      </c>
      <c r="I24" s="17">
        <v>4299172.8757443</v>
      </c>
      <c r="J24" s="17">
        <v>5008.3999999999996</v>
      </c>
      <c r="K24" s="17">
        <v>0</v>
      </c>
      <c r="L24" s="17">
        <f t="shared" si="7"/>
        <v>69625967.556882352</v>
      </c>
      <c r="M24" s="18">
        <f t="shared" si="38"/>
        <v>2119.6539833339998</v>
      </c>
      <c r="N24" s="19"/>
      <c r="O24" s="19">
        <f t="shared" si="39"/>
        <v>41091564.491654843</v>
      </c>
      <c r="P24" s="19"/>
      <c r="Q24" s="19">
        <f t="shared" si="40"/>
        <v>598388.19804516248</v>
      </c>
      <c r="R24" s="19">
        <f t="shared" si="1"/>
        <v>30795649.919999994</v>
      </c>
      <c r="S24" s="19"/>
      <c r="T24" s="19">
        <f t="shared" si="42"/>
        <v>3044925860.3700438</v>
      </c>
      <c r="U24" s="19">
        <f t="shared" si="3"/>
        <v>4299172.8757443</v>
      </c>
      <c r="V24" s="20">
        <f t="shared" si="43"/>
        <v>0.4205128146485308</v>
      </c>
      <c r="W24" s="20">
        <f t="shared" si="44"/>
        <v>0.7</v>
      </c>
      <c r="X24" s="39">
        <f t="shared" si="36"/>
        <v>58023618.413061894</v>
      </c>
      <c r="Y24" s="21">
        <v>1827908.7970816612</v>
      </c>
      <c r="Z24" s="22">
        <v>4775710.4785206858</v>
      </c>
      <c r="AA24" s="22">
        <v>5061373.8993692854</v>
      </c>
      <c r="AB24" s="22">
        <v>5364124.5348591302</v>
      </c>
      <c r="AC24" s="22">
        <v>5684984.4721140405</v>
      </c>
      <c r="AD24" s="22">
        <v>6025036.9353191201</v>
      </c>
      <c r="AE24" s="22">
        <v>6385429.9426891059</v>
      </c>
      <c r="AF24" s="22">
        <v>6767380.1821815707</v>
      </c>
      <c r="AG24" s="22">
        <v>7172177.1190393995</v>
      </c>
      <c r="AH24" s="22">
        <v>7601187.3490296174</v>
      </c>
      <c r="AI24" s="22">
        <v>8055859.2120751143</v>
      </c>
      <c r="AJ24" s="23">
        <v>4.5925301256458884E-2</v>
      </c>
      <c r="AK24" s="23">
        <v>5.7447475252927635E-2</v>
      </c>
      <c r="AL24" s="23">
        <v>6.8019871965554771E-2</v>
      </c>
      <c r="AM24" s="23">
        <v>7.7671255549376234E-2</v>
      </c>
      <c r="AN24" s="23">
        <v>8.6429083608699164E-2</v>
      </c>
      <c r="AO24" s="23">
        <v>9.4319556124933548E-2</v>
      </c>
      <c r="AP24" s="23">
        <v>0.1013676623859309</v>
      </c>
      <c r="AQ24" s="23">
        <v>0.1075972259952423</v>
      </c>
      <c r="AR24" s="23">
        <v>0.11303094803657514</v>
      </c>
      <c r="AS24" s="23">
        <v>0.11769044846571815</v>
      </c>
      <c r="AT24" s="23">
        <v>1.0389198760429761</v>
      </c>
      <c r="AU24" s="24">
        <v>112690037.1441</v>
      </c>
      <c r="AV24" s="25">
        <f t="shared" si="45"/>
        <v>1310.3247986281974</v>
      </c>
      <c r="AW24" s="25">
        <f t="shared" si="45"/>
        <v>1287.2994775312359</v>
      </c>
      <c r="AX24" s="25">
        <f t="shared" si="45"/>
        <v>1266.3110136087121</v>
      </c>
      <c r="AY24" s="25">
        <f t="shared" si="45"/>
        <v>1247.1432704371809</v>
      </c>
      <c r="AZ24" s="25">
        <f t="shared" si="45"/>
        <v>1229.6080933070223</v>
      </c>
      <c r="BA24" s="25">
        <f t="shared" si="45"/>
        <v>1213.5406398999182</v>
      </c>
      <c r="BB24" s="25">
        <f t="shared" si="45"/>
        <v>1198.7955841250985</v>
      </c>
      <c r="BC24" s="25">
        <f t="shared" si="45"/>
        <v>1185.244005966231</v>
      </c>
      <c r="BD24" s="25">
        <f t="shared" si="45"/>
        <v>1172.7708246129985</v>
      </c>
      <c r="BE24" s="25">
        <f t="shared" si="45"/>
        <v>1161.2726650816751</v>
      </c>
      <c r="BF24" s="26">
        <f t="shared" si="8"/>
        <v>1227.231037319827</v>
      </c>
      <c r="BG24" s="26">
        <f t="shared" si="9"/>
        <v>1161.2726650816751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</row>
    <row r="25" spans="1:82" ht="15" customHeight="1" x14ac:dyDescent="0.25">
      <c r="A25" s="16" t="s">
        <v>64</v>
      </c>
      <c r="B25" s="17">
        <v>2317.9822393999998</v>
      </c>
      <c r="C25" s="17">
        <v>862.64948679999998</v>
      </c>
      <c r="D25" s="17">
        <v>1590.7834353999999</v>
      </c>
      <c r="E25" s="17">
        <v>83925611.73884958</v>
      </c>
      <c r="F25" s="17">
        <v>21989584</v>
      </c>
      <c r="G25" s="17">
        <v>5715510.0219999999</v>
      </c>
      <c r="H25" s="17">
        <v>29243</v>
      </c>
      <c r="I25" s="17">
        <v>97924.447742399992</v>
      </c>
      <c r="J25" s="17">
        <v>2768.2</v>
      </c>
      <c r="K25" s="17">
        <v>0</v>
      </c>
      <c r="L25" s="17">
        <f t="shared" si="7"/>
        <v>28016195.921406604</v>
      </c>
      <c r="M25" s="18">
        <f t="shared" si="38"/>
        <v>2178.9033050359999</v>
      </c>
      <c r="N25" s="19"/>
      <c r="O25" s="19">
        <f t="shared" si="39"/>
        <v>10699000.722071774</v>
      </c>
      <c r="P25" s="19"/>
      <c r="Q25" s="19">
        <f t="shared" si="40"/>
        <v>14228.139928228969</v>
      </c>
      <c r="R25" s="19">
        <f t="shared" si="1"/>
        <v>17021108.159999996</v>
      </c>
      <c r="S25" s="19"/>
      <c r="T25" s="19">
        <f t="shared" si="42"/>
        <v>83925611.73884958</v>
      </c>
      <c r="U25" s="19">
        <f t="shared" si="3"/>
        <v>97924.447742399992</v>
      </c>
      <c r="V25" s="20">
        <f t="shared" si="43"/>
        <v>0.2350526756420071</v>
      </c>
      <c r="W25" s="20">
        <f t="shared" si="44"/>
        <v>0.7</v>
      </c>
      <c r="X25" s="39">
        <f t="shared" si="36"/>
        <v>19050948.876974624</v>
      </c>
      <c r="Y25" s="21">
        <v>840189.54411773931</v>
      </c>
      <c r="Z25" s="22">
        <v>7888544.3585652001</v>
      </c>
      <c r="AA25" s="22">
        <v>7888544.3585652001</v>
      </c>
      <c r="AB25" s="22">
        <v>7888544.3585652001</v>
      </c>
      <c r="AC25" s="22">
        <v>7888544.3585652001</v>
      </c>
      <c r="AD25" s="22">
        <v>7888544.3585652001</v>
      </c>
      <c r="AE25" s="22">
        <v>7888544.3585652001</v>
      </c>
      <c r="AF25" s="22">
        <v>7888544.3585652001</v>
      </c>
      <c r="AG25" s="22">
        <v>7888544.3585652001</v>
      </c>
      <c r="AH25" s="22">
        <v>7888544.3585652001</v>
      </c>
      <c r="AI25" s="22">
        <v>7888544.3585652001</v>
      </c>
      <c r="AJ25" s="23">
        <v>4.8008468033873729E-2</v>
      </c>
      <c r="AK25" s="23">
        <v>5.924360710051195E-2</v>
      </c>
      <c r="AL25" s="23">
        <v>6.9521643169629638E-2</v>
      </c>
      <c r="AM25" s="23">
        <v>7.8874725617712527E-2</v>
      </c>
      <c r="AN25" s="23">
        <v>8.7333534705797786E-2</v>
      </c>
      <c r="AO25" s="23">
        <v>9.492734093371212E-2</v>
      </c>
      <c r="AP25" s="23">
        <v>0.10168406188202468</v>
      </c>
      <c r="AQ25" s="23">
        <v>0.10763031664615251</v>
      </c>
      <c r="AR25" s="23">
        <v>0.11279147796268493</v>
      </c>
      <c r="AS25" s="23">
        <v>0.11719172212380437</v>
      </c>
      <c r="AT25" s="23">
        <v>0.82836500905863464</v>
      </c>
      <c r="AU25" s="24">
        <v>73094473.978499994</v>
      </c>
      <c r="AV25" s="25">
        <f t="shared" si="45"/>
        <v>965.39062608530605</v>
      </c>
      <c r="AW25" s="25">
        <f t="shared" si="45"/>
        <v>949.03291665828226</v>
      </c>
      <c r="AX25" s="25">
        <f t="shared" si="45"/>
        <v>934.54679431037823</v>
      </c>
      <c r="AY25" s="25">
        <f t="shared" si="45"/>
        <v>921.7433879627788</v>
      </c>
      <c r="AZ25" s="25">
        <f t="shared" si="45"/>
        <v>910.46255864323768</v>
      </c>
      <c r="BA25" s="25">
        <f t="shared" si="45"/>
        <v>900.56796913922881</v>
      </c>
      <c r="BB25" s="25">
        <f t="shared" si="45"/>
        <v>891.94316297556838</v>
      </c>
      <c r="BC25" s="25">
        <f t="shared" si="45"/>
        <v>884.48842249325651</v>
      </c>
      <c r="BD25" s="25">
        <f t="shared" si="45"/>
        <v>878.11823426853812</v>
      </c>
      <c r="BE25" s="25">
        <f t="shared" si="45"/>
        <v>872.75923243264003</v>
      </c>
      <c r="BF25" s="26">
        <f t="shared" si="8"/>
        <v>910.90533049692147</v>
      </c>
      <c r="BG25" s="26">
        <f t="shared" si="9"/>
        <v>872.75923243264003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</row>
    <row r="26" spans="1:82" ht="15" customHeight="1" x14ac:dyDescent="0.25">
      <c r="A26" s="30" t="s">
        <v>65</v>
      </c>
      <c r="B26" s="17">
        <v>2493.9278509999999</v>
      </c>
      <c r="C26" s="17">
        <v>848.17551279999998</v>
      </c>
      <c r="D26" s="17">
        <v>1388.2063624</v>
      </c>
      <c r="E26" s="17">
        <v>0</v>
      </c>
      <c r="F26" s="17">
        <v>7503114</v>
      </c>
      <c r="G26" s="17">
        <v>31813676.742600001</v>
      </c>
      <c r="H26" s="17">
        <v>4402778</v>
      </c>
      <c r="I26" s="17">
        <v>0</v>
      </c>
      <c r="J26" s="17">
        <v>7894.4</v>
      </c>
      <c r="K26" s="17">
        <v>150</v>
      </c>
      <c r="L26" s="17">
        <f t="shared" si="7"/>
        <v>25903885.49543548</v>
      </c>
      <c r="M26" s="18">
        <f t="shared" si="38"/>
        <v>2344.2921799399996</v>
      </c>
      <c r="N26" s="19">
        <v>3833766</v>
      </c>
      <c r="O26" s="19">
        <f>F26-((R26-G26)*(F26/(F26+H26)))</f>
        <v>0</v>
      </c>
      <c r="P26" s="19">
        <f>MAX(N26,O26)</f>
        <v>3833766</v>
      </c>
      <c r="Q26" s="19">
        <f>H26-((R26-G26)*(H26/(H26+F26)))</f>
        <v>0</v>
      </c>
      <c r="R26" s="19">
        <f t="shared" si="1"/>
        <v>43719568.742600001</v>
      </c>
      <c r="S26" s="19">
        <f>R26-(N26-O26)</f>
        <v>39885802.742600001</v>
      </c>
      <c r="T26" s="19">
        <f>0.55*8784*C26*K26+4703731231</f>
        <v>5318387061.6159039</v>
      </c>
      <c r="U26" s="19">
        <f>K26*8784*0.55+5836968</f>
        <v>6561648</v>
      </c>
      <c r="V26" s="20">
        <f t="shared" si="43"/>
        <v>0.45877781534389189</v>
      </c>
      <c r="W26" s="20">
        <f t="shared" si="44"/>
        <v>0.62761986140840986</v>
      </c>
      <c r="X26" s="39">
        <f>((M26*P26)+(C26*S26)+(D26*Q26)+T26)/2000</f>
        <v>24068007.95489008</v>
      </c>
      <c r="Y26" s="21">
        <v>631874.26957287942</v>
      </c>
      <c r="Z26" s="22">
        <v>2498625.7029471667</v>
      </c>
      <c r="AA26" s="22">
        <v>2834265.4881885191</v>
      </c>
      <c r="AB26" s="22">
        <v>3214991.6844533328</v>
      </c>
      <c r="AC26" s="22">
        <v>3646860.7384096175</v>
      </c>
      <c r="AD26" s="22">
        <v>4136742.657738775</v>
      </c>
      <c r="AE26" s="22">
        <v>4692430.296589396</v>
      </c>
      <c r="AF26" s="22">
        <v>5322763.3213195838</v>
      </c>
      <c r="AG26" s="22">
        <v>5458429.5010000002</v>
      </c>
      <c r="AH26" s="22">
        <v>5458429.5010000002</v>
      </c>
      <c r="AI26" s="22">
        <v>5458429.5010000002</v>
      </c>
      <c r="AJ26" s="23">
        <v>1.399843513390662E-2</v>
      </c>
      <c r="AK26" s="23">
        <v>2.1653477031590512E-2</v>
      </c>
      <c r="AL26" s="23">
        <v>3.0677656086512427E-2</v>
      </c>
      <c r="AM26" s="23">
        <v>4.0917598983544558E-2</v>
      </c>
      <c r="AN26" s="23">
        <v>5.2218631526603387E-2</v>
      </c>
      <c r="AO26" s="23">
        <v>6.2796481544960814E-2</v>
      </c>
      <c r="AP26" s="23">
        <v>7.2417279926557013E-2</v>
      </c>
      <c r="AQ26" s="23">
        <v>8.1117727177937152E-2</v>
      </c>
      <c r="AR26" s="23">
        <v>8.8932799077439673E-2</v>
      </c>
      <c r="AS26" s="23">
        <v>9.5895822965259531E-2</v>
      </c>
      <c r="AT26" s="23">
        <v>0.9863437987582192</v>
      </c>
      <c r="AU26" s="24">
        <v>52021589.392499998</v>
      </c>
      <c r="AV26" s="25">
        <f t="shared" ref="AV26" si="46">(($M26*$P26)+($Q26*$D26)+($C26*$S26)+$T26)/($P26+$Q26+$S26+$U26+$Y26+Z26+(MIN(AJ26*$AU26,$AU26*$AT26*AJ26)))</f>
        <v>889.26699217377836</v>
      </c>
      <c r="AW26" s="25">
        <f t="shared" ref="AW26" si="47">(($M26*$P26)+($Q26*$D26)+($C26*$S26)+$T26)/($P26+$Q26+$S26+$U26+$Y26+AA26+(MIN(AK26*$AU26,$AU26*$AT26*AK26)))</f>
        <v>877.45899976479654</v>
      </c>
      <c r="AX26" s="25">
        <f t="shared" ref="AX26" si="48">(($M26*$P26)+($Q26*$D26)+($C26*$S26)+$T26)/($P26+$Q26+$S26+$U26+$Y26+AB26+(MIN(AL26*$AU26,$AU26*$AT26*AL26)))</f>
        <v>864.1673982974288</v>
      </c>
      <c r="AY26" s="25">
        <f t="shared" ref="AY26" si="49">(($M26*$P26)+($Q26*$D26)+($C26*$S26)+$T26)/($P26+$Q26+$S26+$U26+$Y26+AC26+(MIN(AM26*$AU26,$AU26*$AT26*AM26)))</f>
        <v>849.56682365791073</v>
      </c>
      <c r="AZ26" s="25">
        <f t="shared" ref="AZ26" si="50">(($M26*$P26)+($Q26*$D26)+($C26*$S26)+$T26)/($P26+$Q26+$S26+$U26+$Y26+AD26+(MIN(AN26*$AU26,$AU26*$AT26*AN26)))</f>
        <v>833.82393158419688</v>
      </c>
      <c r="BA26" s="25">
        <f t="shared" ref="BA26" si="51">(($M26*$P26)+($Q26*$D26)+($C26*$S26)+$T26)/($P26+$Q26+$S26+$U26+$Y26+AE26+(MIN(AO26*$AU26,$AU26*$AT26*AO26)))</f>
        <v>818.25450131487685</v>
      </c>
      <c r="BB26" s="25">
        <f t="shared" ref="BB26" si="52">(($M26*$P26)+($Q26*$D26)+($C26*$S26)+$T26)/($P26+$Q26+$S26+$U26+$Y26+AF26+(MIN(AP26*$AU26,$AU26*$AT26*AP26)))</f>
        <v>802.91368085058662</v>
      </c>
      <c r="BC26" s="25">
        <f t="shared" ref="BC26" si="53">(($M26*$P26)+($Q26*$D26)+($C26*$S26)+$T26)/($P26+$Q26+$S26+$U26+$Y26+AG26+(MIN(AQ26*$AU26,$AU26*$AT26*AQ26)))</f>
        <v>795.19281474205434</v>
      </c>
      <c r="BD26" s="25">
        <f t="shared" ref="BD26" si="54">(($M26*$P26)+($Q26*$D26)+($C26*$S26)+$T26)/($P26+$Q26+$S26+$U26+$Y26+AH26+(MIN(AR26*$AU26,$AU26*$AT26*AR26)))</f>
        <v>789.95979699064355</v>
      </c>
      <c r="BE26" s="25">
        <f>(($M26*$P26)+($Q26*$D26)+($C26*$S26)+$T26)/($P26+$Q26+$S26+$U26+$Y26+AI26+(MIN(AS26*$AU26,$AU26*$AT26*AS26)))</f>
        <v>785.35499797032685</v>
      </c>
      <c r="BF26" s="26">
        <f t="shared" si="8"/>
        <v>830.59599373465994</v>
      </c>
      <c r="BG26" s="26">
        <f t="shared" si="9"/>
        <v>785.35499797032685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</row>
    <row r="27" spans="1:82" ht="15" customHeight="1" x14ac:dyDescent="0.25">
      <c r="A27" s="16" t="s">
        <v>66</v>
      </c>
      <c r="B27" s="17">
        <v>2084.5587934</v>
      </c>
      <c r="C27" s="17">
        <v>889.72164320000002</v>
      </c>
      <c r="D27" s="17">
        <v>0</v>
      </c>
      <c r="E27" s="17">
        <v>0</v>
      </c>
      <c r="F27" s="17">
        <v>72939512</v>
      </c>
      <c r="G27" s="17">
        <v>4854569.0000999998</v>
      </c>
      <c r="H27" s="17">
        <v>0</v>
      </c>
      <c r="I27" s="17">
        <v>0</v>
      </c>
      <c r="J27" s="17">
        <v>2078.6999999999998</v>
      </c>
      <c r="K27" s="17">
        <v>0</v>
      </c>
      <c r="L27" s="17">
        <f t="shared" si="7"/>
        <v>78182958.116850778</v>
      </c>
      <c r="M27" s="18">
        <f t="shared" si="38"/>
        <v>1959.4852657959998</v>
      </c>
      <c r="N27" s="19"/>
      <c r="O27" s="19">
        <f>MAX(F27-((R27-G27)*(F27/(F27+H27))), 0)</f>
        <v>65012570.440099999</v>
      </c>
      <c r="P27" s="19"/>
      <c r="Q27" s="19">
        <f>MAX(H27-((R27-G27)*(H27/(H27+F27))),0)</f>
        <v>0</v>
      </c>
      <c r="R27" s="19">
        <f t="shared" si="1"/>
        <v>12781510.559999997</v>
      </c>
      <c r="S27" s="19"/>
      <c r="T27" s="19">
        <f t="shared" ref="T27:T50" si="55">0.55*8784*C27*K27+E27</f>
        <v>0</v>
      </c>
      <c r="U27" s="19">
        <f t="shared" ref="U27:U51" si="56">K27*8784*0.55+I27</f>
        <v>0</v>
      </c>
      <c r="V27" s="20">
        <f t="shared" si="43"/>
        <v>0.26586828560817621</v>
      </c>
      <c r="W27" s="20">
        <f t="shared" si="44"/>
        <v>0.7</v>
      </c>
      <c r="X27" s="39">
        <f>((M27*O27)+(C27*R27)+(D27*Q27)+T27)/2000</f>
        <v>69381580.223460943</v>
      </c>
      <c r="Y27" s="21">
        <v>549656.71110506309</v>
      </c>
      <c r="Z27" s="22">
        <v>1638287.3021962619</v>
      </c>
      <c r="AA27" s="22">
        <v>1736282.9317854273</v>
      </c>
      <c r="AB27" s="22">
        <v>1840140.258163491</v>
      </c>
      <c r="AC27" s="22">
        <v>1950209.903999944</v>
      </c>
      <c r="AD27" s="22">
        <v>2066863.4647748449</v>
      </c>
      <c r="AE27" s="22">
        <v>2190494.7632863624</v>
      </c>
      <c r="AF27" s="22">
        <v>2321521.1791978134</v>
      </c>
      <c r="AG27" s="22">
        <v>2460385.0581127568</v>
      </c>
      <c r="AH27" s="22">
        <v>2607555.2049351796</v>
      </c>
      <c r="AI27" s="22">
        <v>2763528.4665563675</v>
      </c>
      <c r="AJ27" s="23">
        <v>1.5757543520218836E-2</v>
      </c>
      <c r="AK27" s="23">
        <v>2.3825480768057888E-2</v>
      </c>
      <c r="AL27" s="23">
        <v>3.3256812711147735E-2</v>
      </c>
      <c r="AM27" s="23">
        <v>4.3899367525245384E-2</v>
      </c>
      <c r="AN27" s="23">
        <v>5.5411895225225667E-2</v>
      </c>
      <c r="AO27" s="23">
        <v>6.5962570404294527E-2</v>
      </c>
      <c r="AP27" s="23">
        <v>7.5582765644706562E-2</v>
      </c>
      <c r="AQ27" s="23">
        <v>8.4302426062777575E-2</v>
      </c>
      <c r="AR27" s="23">
        <v>9.215012571687714E-2</v>
      </c>
      <c r="AS27" s="23">
        <v>9.915312165697672E-2</v>
      </c>
      <c r="AT27" s="23">
        <v>0.99471654687004885</v>
      </c>
      <c r="AU27" s="24">
        <v>88626254.460899994</v>
      </c>
      <c r="AV27" s="25">
        <f t="shared" ref="AV27:BE29" si="57">(($M27*$O27)+($Q27*$D27)+($C27*$R27)+$T27)/($O27+$Q27+$R27+$U27+$Y27+Z27+(MIN(AJ27*$AU27,$AU27*$AT27*AJ27)))</f>
        <v>1705.3109331430821</v>
      </c>
      <c r="AW27" s="25">
        <f t="shared" si="57"/>
        <v>1688.5183589851297</v>
      </c>
      <c r="AX27" s="25">
        <f t="shared" si="57"/>
        <v>1669.5173934047641</v>
      </c>
      <c r="AY27" s="25">
        <f t="shared" si="57"/>
        <v>1648.7228988362199</v>
      </c>
      <c r="AZ27" s="25">
        <f t="shared" si="57"/>
        <v>1626.8500994989763</v>
      </c>
      <c r="BA27" s="25">
        <f t="shared" si="57"/>
        <v>1606.9969602668184</v>
      </c>
      <c r="BB27" s="25">
        <f t="shared" si="57"/>
        <v>1588.9793722290678</v>
      </c>
      <c r="BC27" s="25">
        <f t="shared" si="57"/>
        <v>1572.6355690215044</v>
      </c>
      <c r="BD27" s="25">
        <f t="shared" si="57"/>
        <v>1557.8227443921003</v>
      </c>
      <c r="BE27" s="25">
        <f t="shared" si="57"/>
        <v>1544.4142493563741</v>
      </c>
      <c r="BF27" s="26">
        <f t="shared" si="8"/>
        <v>1620.9768579134038</v>
      </c>
      <c r="BG27" s="26">
        <f t="shared" si="9"/>
        <v>1544.4142493563741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</row>
    <row r="28" spans="1:82" ht="15" customHeight="1" x14ac:dyDescent="0.25">
      <c r="A28" s="16" t="s">
        <v>67</v>
      </c>
      <c r="B28" s="17">
        <v>2437.9229869000001</v>
      </c>
      <c r="C28" s="17">
        <v>0</v>
      </c>
      <c r="D28" s="17">
        <v>0</v>
      </c>
      <c r="E28" s="17">
        <v>637810628.83775425</v>
      </c>
      <c r="F28" s="17">
        <v>14447406</v>
      </c>
      <c r="G28" s="17">
        <v>0</v>
      </c>
      <c r="H28" s="17">
        <v>0</v>
      </c>
      <c r="I28" s="17">
        <v>257516.70187340002</v>
      </c>
      <c r="J28" s="17">
        <v>0</v>
      </c>
      <c r="K28" s="17">
        <v>0</v>
      </c>
      <c r="L28" s="17">
        <f t="shared" si="7"/>
        <v>17929736.908657368</v>
      </c>
      <c r="M28" s="18">
        <f t="shared" si="38"/>
        <v>2291.6476076859999</v>
      </c>
      <c r="N28" s="19"/>
      <c r="O28" s="19">
        <f>MAX(F28-((R28-G28)*(F28/(F28+H28))), 0)</f>
        <v>14447406</v>
      </c>
      <c r="P28" s="19"/>
      <c r="Q28" s="19">
        <f>MAX(H28-((R28-G28)*(H28/(H28+F28))),0)</f>
        <v>0</v>
      </c>
      <c r="R28" s="19">
        <f t="shared" si="1"/>
        <v>0</v>
      </c>
      <c r="S28" s="19"/>
      <c r="T28" s="19">
        <f t="shared" si="55"/>
        <v>637810628.83775425</v>
      </c>
      <c r="U28" s="19">
        <f t="shared" si="56"/>
        <v>257516.70187340002</v>
      </c>
      <c r="V28" s="20"/>
      <c r="W28" s="20"/>
      <c r="X28" s="39">
        <f>((M28*O28)+(C28*R28)+(D28*Q28)+T28)/2000</f>
        <v>16873087.013003059</v>
      </c>
      <c r="Y28" s="21"/>
      <c r="Z28" s="22">
        <v>1598643.1130111066</v>
      </c>
      <c r="AA28" s="22">
        <v>1696078.2383710877</v>
      </c>
      <c r="AB28" s="22">
        <v>1799451.9022182696</v>
      </c>
      <c r="AC28" s="22">
        <v>1909126.0504036348</v>
      </c>
      <c r="AD28" s="22">
        <v>2025484.6888859384</v>
      </c>
      <c r="AE28" s="22">
        <v>2148935.2282653004</v>
      </c>
      <c r="AF28" s="22">
        <v>2279909.9102642927</v>
      </c>
      <c r="AG28" s="22">
        <v>2418867.3211511099</v>
      </c>
      <c r="AH28" s="22">
        <v>2566293.9974038242</v>
      </c>
      <c r="AI28" s="22">
        <v>2722706.1292376984</v>
      </c>
      <c r="AJ28" s="23">
        <v>3.3626861682224486E-2</v>
      </c>
      <c r="AK28" s="23">
        <v>4.5119684316196486E-2</v>
      </c>
      <c r="AL28" s="23">
        <v>5.6299844647805346E-2</v>
      </c>
      <c r="AM28" s="23">
        <v>6.6491472684185815E-2</v>
      </c>
      <c r="AN28" s="23">
        <v>7.5734341090530163E-2</v>
      </c>
      <c r="AO28" s="23">
        <v>8.4066332531141416E-2</v>
      </c>
      <c r="AP28" s="23">
        <v>9.1523525608059944E-2</v>
      </c>
      <c r="AQ28" s="23">
        <v>9.8140276848189559E-2</v>
      </c>
      <c r="AR28" s="23">
        <v>0.10394929892009647</v>
      </c>
      <c r="AS28" s="23">
        <v>0.10898173525334133</v>
      </c>
      <c r="AT28" s="23">
        <v>2.0767694708207758</v>
      </c>
      <c r="AU28" s="24">
        <v>14904523.063299999</v>
      </c>
      <c r="AV28" s="25">
        <f t="shared" si="57"/>
        <v>2008.1320852127728</v>
      </c>
      <c r="AW28" s="25">
        <f t="shared" si="57"/>
        <v>1976.5248554911652</v>
      </c>
      <c r="AX28" s="25">
        <f t="shared" si="57"/>
        <v>1945.7537397667911</v>
      </c>
      <c r="AY28" s="25">
        <f t="shared" si="57"/>
        <v>1916.8438039791326</v>
      </c>
      <c r="AZ28" s="25">
        <f t="shared" si="57"/>
        <v>1889.5689534025482</v>
      </c>
      <c r="BA28" s="25">
        <f t="shared" si="57"/>
        <v>1863.726588678506</v>
      </c>
      <c r="BB28" s="25">
        <f t="shared" si="57"/>
        <v>1839.1340834419666</v>
      </c>
      <c r="BC28" s="25">
        <f t="shared" si="57"/>
        <v>1815.6258775655717</v>
      </c>
      <c r="BD28" s="25">
        <f t="shared" si="57"/>
        <v>1793.0510711169341</v>
      </c>
      <c r="BE28" s="25">
        <f t="shared" si="57"/>
        <v>1771.2714290773936</v>
      </c>
      <c r="BF28" s="26">
        <f t="shared" si="8"/>
        <v>1881.9632487732783</v>
      </c>
      <c r="BG28" s="26">
        <f t="shared" si="9"/>
        <v>1771.2714290773936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</row>
    <row r="29" spans="1:82" ht="15" customHeight="1" x14ac:dyDescent="0.25">
      <c r="A29" s="16" t="s">
        <v>68</v>
      </c>
      <c r="B29" s="17">
        <v>2181.1538467999999</v>
      </c>
      <c r="C29" s="17">
        <v>1097.0761336</v>
      </c>
      <c r="D29" s="17">
        <v>1754.9565611</v>
      </c>
      <c r="E29" s="17">
        <v>0</v>
      </c>
      <c r="F29" s="17">
        <v>24660983</v>
      </c>
      <c r="G29" s="17">
        <v>423637.99900000001</v>
      </c>
      <c r="H29" s="17">
        <v>37524</v>
      </c>
      <c r="I29" s="17">
        <v>0</v>
      </c>
      <c r="J29" s="17">
        <v>468.3</v>
      </c>
      <c r="K29" s="17">
        <v>0</v>
      </c>
      <c r="L29" s="17">
        <f t="shared" si="7"/>
        <v>27160007.032153543</v>
      </c>
      <c r="M29" s="18">
        <f t="shared" si="38"/>
        <v>2050.284615992</v>
      </c>
      <c r="N29" s="19"/>
      <c r="O29" s="19">
        <f>MAX(F29-((R29-G29)*(F29/(F29+H29))), 0)</f>
        <v>22208869.080452744</v>
      </c>
      <c r="P29" s="19"/>
      <c r="Q29" s="19">
        <f>MAX(H29-((R29-G29)*(H29/(H29+F29))),0)</f>
        <v>33792.878547254535</v>
      </c>
      <c r="R29" s="19">
        <f t="shared" si="1"/>
        <v>2879483.04</v>
      </c>
      <c r="S29" s="19"/>
      <c r="T29" s="19">
        <f t="shared" si="55"/>
        <v>0</v>
      </c>
      <c r="U29" s="19">
        <f t="shared" si="56"/>
        <v>0</v>
      </c>
      <c r="V29" s="20">
        <f t="shared" ref="V29:V35" si="58">G29/(8784*J29)</f>
        <v>0.10298605519829698</v>
      </c>
      <c r="W29" s="20">
        <f t="shared" ref="W29:W35" si="59">(R29-(0.15*8784*K29))/(8784*J29)</f>
        <v>0.7</v>
      </c>
      <c r="X29" s="39">
        <f>((M29*O29)+(C29*R29)+(D29*Q29)+T29)/2000</f>
        <v>24376409.884223793</v>
      </c>
      <c r="Y29" s="21">
        <v>574830.0646808832</v>
      </c>
      <c r="Z29" s="22">
        <v>1856031.6434920561</v>
      </c>
      <c r="AA29" s="22">
        <v>2010985.8953398997</v>
      </c>
      <c r="AB29" s="22">
        <v>2178876.7909405134</v>
      </c>
      <c r="AC29" s="22">
        <v>2360784.3700449225</v>
      </c>
      <c r="AD29" s="22">
        <v>2557878.8415304027</v>
      </c>
      <c r="AE29" s="22">
        <v>2771428.1113375952</v>
      </c>
      <c r="AF29" s="22">
        <v>3002805.9388914481</v>
      </c>
      <c r="AG29" s="22">
        <v>3253500.7744761179</v>
      </c>
      <c r="AH29" s="22">
        <v>3525125.3344145454</v>
      </c>
      <c r="AI29" s="22">
        <v>3819426.9756496958</v>
      </c>
      <c r="AJ29" s="23">
        <v>2.1965192447987017E-2</v>
      </c>
      <c r="AK29" s="23">
        <v>3.1265636816348329E-2</v>
      </c>
      <c r="AL29" s="23">
        <v>4.1791465810764636E-2</v>
      </c>
      <c r="AM29" s="23">
        <v>5.3388253533933172E-2</v>
      </c>
      <c r="AN29" s="23">
        <v>6.4078451624106705E-2</v>
      </c>
      <c r="AO29" s="23">
        <v>7.3829168577336735E-2</v>
      </c>
      <c r="AP29" s="23">
        <v>8.267173486315256E-2</v>
      </c>
      <c r="AQ29" s="23">
        <v>9.0636044720045314E-2</v>
      </c>
      <c r="AR29" s="23">
        <v>9.7750614114476164E-2</v>
      </c>
      <c r="AS29" s="23">
        <v>0.10404263624554734</v>
      </c>
      <c r="AT29" s="23">
        <v>1.1343799134526367</v>
      </c>
      <c r="AU29" s="24">
        <v>33143117.218899999</v>
      </c>
      <c r="AV29" s="25">
        <f t="shared" si="57"/>
        <v>1723.8717483495604</v>
      </c>
      <c r="AW29" s="25">
        <f t="shared" si="57"/>
        <v>1696.0923251433262</v>
      </c>
      <c r="AX29" s="25">
        <f t="shared" si="57"/>
        <v>1666.1392605015794</v>
      </c>
      <c r="AY29" s="25">
        <f t="shared" si="57"/>
        <v>1634.5080734510493</v>
      </c>
      <c r="AZ29" s="25">
        <f t="shared" si="57"/>
        <v>1604.840184905388</v>
      </c>
      <c r="BA29" s="25">
        <f t="shared" si="57"/>
        <v>1576.978692198491</v>
      </c>
      <c r="BB29" s="25">
        <f t="shared" si="57"/>
        <v>1550.6730570508876</v>
      </c>
      <c r="BC29" s="25">
        <f t="shared" si="57"/>
        <v>1525.6979784169539</v>
      </c>
      <c r="BD29" s="25">
        <f t="shared" si="57"/>
        <v>1501.8492186747974</v>
      </c>
      <c r="BE29" s="25">
        <f t="shared" si="57"/>
        <v>1478.940222784646</v>
      </c>
      <c r="BF29" s="26">
        <f t="shared" si="8"/>
        <v>1595.9590761476679</v>
      </c>
      <c r="BG29" s="26">
        <f t="shared" si="9"/>
        <v>1478.940222784646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</row>
    <row r="30" spans="1:82" ht="15" customHeight="1" x14ac:dyDescent="0.25">
      <c r="A30" s="30" t="s">
        <v>69</v>
      </c>
      <c r="B30" s="17">
        <v>2274.5965673999999</v>
      </c>
      <c r="C30" s="17">
        <v>882.52729220000003</v>
      </c>
      <c r="D30" s="17">
        <v>1459.1431344</v>
      </c>
      <c r="E30" s="17">
        <v>172680511.95826149</v>
      </c>
      <c r="F30" s="17">
        <v>4133662</v>
      </c>
      <c r="G30" s="17">
        <v>23783255.668000001</v>
      </c>
      <c r="H30" s="17">
        <v>279983</v>
      </c>
      <c r="I30" s="17">
        <v>198036.66767519998</v>
      </c>
      <c r="J30" s="17">
        <v>6381.2</v>
      </c>
      <c r="K30" s="17">
        <v>0</v>
      </c>
      <c r="L30" s="17">
        <f t="shared" si="7"/>
        <v>15486500.702264568</v>
      </c>
      <c r="M30" s="18">
        <f t="shared" si="38"/>
        <v>2138.120773356</v>
      </c>
      <c r="N30" s="19">
        <v>1120719</v>
      </c>
      <c r="O30" s="19">
        <f t="shared" ref="O30:O32" si="60">F30-((R30-G30)*(F30/(F30+H30)))</f>
        <v>0</v>
      </c>
      <c r="P30" s="19">
        <f t="shared" ref="P30:P32" si="61">MAX(N30,O30)</f>
        <v>1120719</v>
      </c>
      <c r="Q30" s="19">
        <f t="shared" ref="Q30:Q32" si="62">H30-((R30-G30)*(H30/(H30+F30)))</f>
        <v>0</v>
      </c>
      <c r="R30" s="19">
        <f t="shared" si="1"/>
        <v>28196900.668000001</v>
      </c>
      <c r="S30" s="19">
        <f t="shared" ref="S30:S32" si="63">R30-(N30-O30)</f>
        <v>27076181.668000001</v>
      </c>
      <c r="T30" s="19">
        <f t="shared" si="55"/>
        <v>172680511.95826149</v>
      </c>
      <c r="U30" s="19">
        <f t="shared" si="56"/>
        <v>198036.66767519998</v>
      </c>
      <c r="V30" s="20">
        <f t="shared" si="58"/>
        <v>0.42430350654649585</v>
      </c>
      <c r="W30" s="20">
        <f t="shared" si="59"/>
        <v>0.50304483095950003</v>
      </c>
      <c r="X30" s="39">
        <f t="shared" ref="X30:X32" si="64">((M30*P30)+(C30*S30)+(D30*Q30)+T30)/2000</f>
        <v>13232191.188764172</v>
      </c>
      <c r="Y30" s="21"/>
      <c r="Z30" s="22">
        <v>3761261.8300788491</v>
      </c>
      <c r="AA30" s="22">
        <v>3990505.6274859933</v>
      </c>
      <c r="AB30" s="22">
        <v>4233721.5228282996</v>
      </c>
      <c r="AC30" s="22">
        <v>4491761.0964883901</v>
      </c>
      <c r="AD30" s="22">
        <v>4765527.8315160042</v>
      </c>
      <c r="AE30" s="22">
        <v>5055980.2770250319</v>
      </c>
      <c r="AF30" s="22">
        <v>5364135.4043952916</v>
      </c>
      <c r="AG30" s="22">
        <v>5691072.1680302508</v>
      </c>
      <c r="AH30" s="22">
        <v>6037935.2831380907</v>
      </c>
      <c r="AI30" s="22">
        <v>6405939.2337633893</v>
      </c>
      <c r="AJ30" s="23">
        <v>2.9520039364355946E-2</v>
      </c>
      <c r="AK30" s="23">
        <v>4.0216966295059435E-2</v>
      </c>
      <c r="AL30" s="23">
        <v>5.1803241604187956E-2</v>
      </c>
      <c r="AM30" s="23">
        <v>6.2384478414965673E-2</v>
      </c>
      <c r="AN30" s="23">
        <v>7.2001231542197341E-2</v>
      </c>
      <c r="AO30" s="23">
        <v>8.0692130210130469E-2</v>
      </c>
      <c r="AP30" s="23">
        <v>8.8493965627214025E-2</v>
      </c>
      <c r="AQ30" s="23">
        <v>9.5441774534338206E-2</v>
      </c>
      <c r="AR30" s="23">
        <v>0.10156891891116983</v>
      </c>
      <c r="AS30" s="23">
        <v>0.10690716201672849</v>
      </c>
      <c r="AT30" s="23">
        <v>0.96669309080459698</v>
      </c>
      <c r="AU30" s="24">
        <v>37821929.841799997</v>
      </c>
      <c r="AV30" s="25">
        <f t="shared" ref="AV30:AV32" si="65">(($M30*$P30)+($Q30*$D30)+($C30*$S30)+$T30)/($P30+$Q30+$S30+$U30+$Y30+Z30+(MIN(AJ30*$AU30,$AU30*$AT30*AJ30)))</f>
        <v>796.26811938309845</v>
      </c>
      <c r="AW30" s="25">
        <f t="shared" ref="AW30:AW32" si="66">(($M30*$P30)+($Q30*$D30)+($C30*$S30)+$T30)/($P30+$Q30+$S30+$U30+$Y30+AA30+(MIN(AK30*$AU30,$AU30*$AT30*AK30)))</f>
        <v>781.6779582022765</v>
      </c>
      <c r="AX30" s="25">
        <f t="shared" ref="AX30:AX32" si="67">(($M30*$P30)+($Q30*$D30)+($C30*$S30)+$T30)/($P30+$Q30+$S30+$U30+$Y30+AB30+(MIN(AL30*$AU30,$AU30*$AT30*AL30)))</f>
        <v>766.57917699421193</v>
      </c>
      <c r="AY30" s="25">
        <f t="shared" ref="AY30:AY32" si="68">(($M30*$P30)+($Q30*$D30)+($C30*$S30)+$T30)/($P30+$Q30+$S30+$U30+$Y30+AC30+(MIN(AM30*$AU30,$AU30*$AT30*AM30)))</f>
        <v>752.52144791876481</v>
      </c>
      <c r="AZ30" s="25">
        <f t="shared" ref="AZ30:AZ32" si="69">(($M30*$P30)+($Q30*$D30)+($C30*$S30)+$T30)/($P30+$Q30+$S30+$U30+$Y30+AD30+(MIN(AN30*$AU30,$AU30*$AT30*AN30)))</f>
        <v>739.37336637625765</v>
      </c>
      <c r="BA30" s="25">
        <f t="shared" ref="BA30:BA32" si="70">(($M30*$P30)+($Q30*$D30)+($C30*$S30)+$T30)/($P30+$Q30+$S30+$U30+$Y30+AE30+(MIN(AO30*$AU30,$AU30*$AT30*AO30)))</f>
        <v>727.01951870653625</v>
      </c>
      <c r="BB30" s="25">
        <f t="shared" ref="BB30:BB32" si="71">(($M30*$P30)+($Q30*$D30)+($C30*$S30)+$T30)/($P30+$Q30+$S30+$U30+$Y30+AF30+(MIN(AP30*$AU30,$AU30*$AT30*AP30)))</f>
        <v>715.35785266139851</v>
      </c>
      <c r="BC30" s="25">
        <f t="shared" ref="BC30:BC32" si="72">(($M30*$P30)+($Q30*$D30)+($C30*$S30)+$T30)/($P30+$Q30+$S30+$U30+$Y30+AG30+(MIN(AQ30*$AU30,$AU30*$AT30*AQ30)))</f>
        <v>704.29755196038479</v>
      </c>
      <c r="BD30" s="25">
        <f t="shared" ref="BD30:BD32" si="73">(($M30*$P30)+($Q30*$D30)+($C30*$S30)+$T30)/($P30+$Q30+$S30+$U30+$Y30+AH30+(MIN(AR30*$AU30,$AU30*$AT30*AR30)))</f>
        <v>693.75730936953073</v>
      </c>
      <c r="BE30" s="25">
        <f t="shared" ref="BE30:BE32" si="74">(($M30*$P30)+($Q30*$D30)+($C30*$S30)+$T30)/($P30+$Q30+$S30+$U30+$Y30+AI30+(MIN(AS30*$AU30,$AU30*$AT30*AS30)))</f>
        <v>683.66391781846107</v>
      </c>
      <c r="BF30" s="26">
        <f t="shared" si="8"/>
        <v>736.05162193909223</v>
      </c>
      <c r="BG30" s="26">
        <f t="shared" si="9"/>
        <v>683.66391781846107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</row>
    <row r="31" spans="1:82" ht="15" customHeight="1" x14ac:dyDescent="0.25">
      <c r="A31" s="30" t="s">
        <v>70</v>
      </c>
      <c r="B31" s="17">
        <v>2382.0218552000001</v>
      </c>
      <c r="C31" s="17">
        <v>877.57721819999995</v>
      </c>
      <c r="D31" s="17">
        <v>1889.4471039</v>
      </c>
      <c r="E31" s="17">
        <v>0</v>
      </c>
      <c r="F31" s="17">
        <v>1281341</v>
      </c>
      <c r="G31" s="17">
        <v>6946868.9999000002</v>
      </c>
      <c r="H31" s="17">
        <v>72614</v>
      </c>
      <c r="I31" s="17">
        <v>0</v>
      </c>
      <c r="J31" s="17">
        <v>1505.5</v>
      </c>
      <c r="K31" s="17">
        <v>0</v>
      </c>
      <c r="L31" s="17">
        <f t="shared" si="7"/>
        <v>4642898.2750492385</v>
      </c>
      <c r="M31" s="18">
        <f t="shared" si="38"/>
        <v>2239.1005438880002</v>
      </c>
      <c r="N31" s="19">
        <v>1186136</v>
      </c>
      <c r="O31" s="19">
        <f t="shared" si="60"/>
        <v>0</v>
      </c>
      <c r="P31" s="19">
        <f t="shared" si="61"/>
        <v>1186136</v>
      </c>
      <c r="Q31" s="19">
        <f t="shared" si="62"/>
        <v>0</v>
      </c>
      <c r="R31" s="19">
        <f t="shared" si="1"/>
        <v>8300823.9999000002</v>
      </c>
      <c r="S31" s="19">
        <f t="shared" si="63"/>
        <v>7114687.9999000002</v>
      </c>
      <c r="T31" s="19">
        <f t="shared" si="55"/>
        <v>0</v>
      </c>
      <c r="U31" s="19">
        <f t="shared" si="56"/>
        <v>0</v>
      </c>
      <c r="V31" s="20">
        <f t="shared" si="58"/>
        <v>0.52531042824004759</v>
      </c>
      <c r="W31" s="20">
        <f t="shared" si="59"/>
        <v>0.6276942044243965</v>
      </c>
      <c r="X31" s="39">
        <f t="shared" si="64"/>
        <v>4449782.93301915</v>
      </c>
      <c r="Y31" s="21">
        <v>575615.28855389054</v>
      </c>
      <c r="Z31" s="22">
        <v>2219729.5940269795</v>
      </c>
      <c r="AA31" s="22">
        <v>2499218.6993625145</v>
      </c>
      <c r="AB31" s="22">
        <v>2813898.6496601808</v>
      </c>
      <c r="AC31" s="22">
        <v>3168200.3710115771</v>
      </c>
      <c r="AD31" s="22">
        <v>3567112.6933054491</v>
      </c>
      <c r="AE31" s="22">
        <v>4016252.5966367796</v>
      </c>
      <c r="AF31" s="22">
        <v>4521944.3025346696</v>
      </c>
      <c r="AG31" s="22">
        <v>4822223.0163039416</v>
      </c>
      <c r="AH31" s="22">
        <v>4822223.0163039416</v>
      </c>
      <c r="AI31" s="22">
        <v>4822223.0163039416</v>
      </c>
      <c r="AJ31" s="23">
        <v>2.83924112831937E-2</v>
      </c>
      <c r="AK31" s="23">
        <v>3.9040235823837852E-2</v>
      </c>
      <c r="AL31" s="23">
        <v>5.0805216401189783E-2</v>
      </c>
      <c r="AM31" s="23">
        <v>6.1933846394983012E-2</v>
      </c>
      <c r="AN31" s="23">
        <v>7.2131960918839E-2</v>
      </c>
      <c r="AO31" s="23">
        <v>8.1425889927688719E-2</v>
      </c>
      <c r="AP31" s="23">
        <v>8.9840757568304119E-2</v>
      </c>
      <c r="AQ31" s="23">
        <v>9.7400525212454875E-2</v>
      </c>
      <c r="AR31" s="23">
        <v>0.10412803275509067</v>
      </c>
      <c r="AS31" s="23">
        <v>0.11004503824332053</v>
      </c>
      <c r="AT31" s="23">
        <v>1.9497193290751607</v>
      </c>
      <c r="AU31" s="24">
        <v>11686617.6011</v>
      </c>
      <c r="AV31" s="25">
        <f t="shared" si="65"/>
        <v>778.75230444835677</v>
      </c>
      <c r="AW31" s="25">
        <f t="shared" si="66"/>
        <v>752.16669606650589</v>
      </c>
      <c r="AX31" s="25">
        <f t="shared" si="67"/>
        <v>724.47969539950384</v>
      </c>
      <c r="AY31" s="25">
        <f t="shared" si="68"/>
        <v>696.9972893597062</v>
      </c>
      <c r="AZ31" s="25">
        <f t="shared" si="69"/>
        <v>669.81863939208733</v>
      </c>
      <c r="BA31" s="25">
        <f t="shared" si="70"/>
        <v>642.8331825475492</v>
      </c>
      <c r="BB31" s="25">
        <f t="shared" si="71"/>
        <v>615.95860234533382</v>
      </c>
      <c r="BC31" s="25">
        <f t="shared" si="72"/>
        <v>599.8246854592054</v>
      </c>
      <c r="BD31" s="25">
        <f t="shared" si="73"/>
        <v>596.66293492665363</v>
      </c>
      <c r="BE31" s="25">
        <f t="shared" si="74"/>
        <v>593.90952209180034</v>
      </c>
      <c r="BF31" s="26">
        <f t="shared" si="8"/>
        <v>667.14035520367031</v>
      </c>
      <c r="BG31" s="26">
        <f t="shared" si="9"/>
        <v>593.90952209180034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</row>
    <row r="32" spans="1:82" ht="15" customHeight="1" x14ac:dyDescent="0.25">
      <c r="A32" s="30" t="s">
        <v>71</v>
      </c>
      <c r="B32" s="17">
        <v>2101.7207950000002</v>
      </c>
      <c r="C32" s="17">
        <v>889.19617849999997</v>
      </c>
      <c r="D32" s="17">
        <v>1472.6911917</v>
      </c>
      <c r="E32" s="17">
        <v>2431861783.9217291</v>
      </c>
      <c r="F32" s="17">
        <v>2602990</v>
      </c>
      <c r="G32" s="17">
        <v>20015729.511599999</v>
      </c>
      <c r="H32" s="17">
        <v>173972</v>
      </c>
      <c r="I32" s="17">
        <v>2295215.174348</v>
      </c>
      <c r="J32" s="17">
        <v>5832.3</v>
      </c>
      <c r="K32" s="17">
        <v>0</v>
      </c>
      <c r="L32" s="17">
        <f t="shared" si="7"/>
        <v>12978368.609852802</v>
      </c>
      <c r="M32" s="18">
        <f t="shared" si="38"/>
        <v>1975.6175473000001</v>
      </c>
      <c r="N32" s="19">
        <v>2436838</v>
      </c>
      <c r="O32" s="19">
        <f t="shared" si="60"/>
        <v>0</v>
      </c>
      <c r="P32" s="19">
        <f t="shared" si="61"/>
        <v>2436838</v>
      </c>
      <c r="Q32" s="19">
        <f t="shared" si="62"/>
        <v>0</v>
      </c>
      <c r="R32" s="19">
        <f t="shared" si="1"/>
        <v>22792691.511599999</v>
      </c>
      <c r="S32" s="19">
        <f t="shared" si="63"/>
        <v>20355853.511599999</v>
      </c>
      <c r="T32" s="19">
        <f t="shared" si="55"/>
        <v>2431861783.9217291</v>
      </c>
      <c r="U32" s="19">
        <f t="shared" si="56"/>
        <v>2295215.174348</v>
      </c>
      <c r="V32" s="20">
        <f t="shared" si="58"/>
        <v>0.39069624869848135</v>
      </c>
      <c r="W32" s="20">
        <f t="shared" si="59"/>
        <v>0.44490104975504319</v>
      </c>
      <c r="X32" s="39">
        <f t="shared" si="64"/>
        <v>12673234.424634846</v>
      </c>
      <c r="Y32" s="21">
        <v>1616036.9202884741</v>
      </c>
      <c r="Z32" s="22">
        <v>2421244.2101994306</v>
      </c>
      <c r="AA32" s="22">
        <v>2839129.1617259495</v>
      </c>
      <c r="AB32" s="22">
        <v>3329137.2935482459</v>
      </c>
      <c r="AC32" s="22">
        <v>3903716.4172397573</v>
      </c>
      <c r="AD32" s="22">
        <v>4577462.7245802898</v>
      </c>
      <c r="AE32" s="22">
        <v>5367491.5786371576</v>
      </c>
      <c r="AF32" s="22">
        <v>6293872.3000485832</v>
      </c>
      <c r="AG32" s="22">
        <v>7380137.9935051166</v>
      </c>
      <c r="AH32" s="22">
        <v>8653883.3656916264</v>
      </c>
      <c r="AI32" s="22">
        <v>10147465.721223755</v>
      </c>
      <c r="AJ32" s="23">
        <v>1.2476028539265065E-2</v>
      </c>
      <c r="AK32" s="23">
        <v>1.9875783190353269E-2</v>
      </c>
      <c r="AL32" s="23">
        <v>2.8704592736062139E-2</v>
      </c>
      <c r="AM32" s="23">
        <v>3.8811523622819859E-2</v>
      </c>
      <c r="AN32" s="23">
        <v>5.0042963652574345E-2</v>
      </c>
      <c r="AO32" s="23">
        <v>6.1027674442962324E-2</v>
      </c>
      <c r="AP32" s="23">
        <v>7.1065442355277286E-2</v>
      </c>
      <c r="AQ32" s="23">
        <v>8.0187433052134036E-2</v>
      </c>
      <c r="AR32" s="23">
        <v>8.8423387938261586E-2</v>
      </c>
      <c r="AS32" s="23">
        <v>9.5801681004806252E-2</v>
      </c>
      <c r="AT32" s="23">
        <v>0.76186477247071394</v>
      </c>
      <c r="AU32" s="24">
        <v>80689387.841399997</v>
      </c>
      <c r="AV32" s="25">
        <f t="shared" si="65"/>
        <v>847.93076969879144</v>
      </c>
      <c r="AW32" s="25">
        <f t="shared" si="66"/>
        <v>823.87553789449203</v>
      </c>
      <c r="AX32" s="25">
        <f t="shared" si="67"/>
        <v>797.11695898444475</v>
      </c>
      <c r="AY32" s="25">
        <f t="shared" si="68"/>
        <v>768.22437914615216</v>
      </c>
      <c r="AZ32" s="25">
        <f t="shared" si="69"/>
        <v>737.72164546737679</v>
      </c>
      <c r="BA32" s="25">
        <f t="shared" si="70"/>
        <v>707.5458726271487</v>
      </c>
      <c r="BB32" s="25">
        <f t="shared" si="71"/>
        <v>678.32026748858755</v>
      </c>
      <c r="BC32" s="25">
        <f t="shared" si="72"/>
        <v>649.68363258641966</v>
      </c>
      <c r="BD32" s="25">
        <f t="shared" si="73"/>
        <v>621.33441722470525</v>
      </c>
      <c r="BE32" s="25">
        <f t="shared" si="74"/>
        <v>593.02802802381871</v>
      </c>
      <c r="BF32" s="26">
        <f t="shared" si="8"/>
        <v>722.47815091419375</v>
      </c>
      <c r="BG32" s="26">
        <f t="shared" si="9"/>
        <v>593.02802802381871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</row>
    <row r="33" spans="1:82" ht="15" customHeight="1" x14ac:dyDescent="0.25">
      <c r="A33" s="16" t="s">
        <v>72</v>
      </c>
      <c r="B33" s="17">
        <v>2340.9359761999999</v>
      </c>
      <c r="C33" s="17">
        <v>907.40862790000006</v>
      </c>
      <c r="D33" s="17">
        <v>1313.4459059999999</v>
      </c>
      <c r="E33" s="17">
        <v>0</v>
      </c>
      <c r="F33" s="17">
        <v>11353987</v>
      </c>
      <c r="G33" s="17">
        <v>5730957</v>
      </c>
      <c r="H33" s="17">
        <v>2208001</v>
      </c>
      <c r="I33" s="17">
        <v>0</v>
      </c>
      <c r="J33" s="17">
        <v>1662.4</v>
      </c>
      <c r="K33" s="17">
        <v>0</v>
      </c>
      <c r="L33" s="17">
        <f t="shared" si="7"/>
        <v>17339683.171712454</v>
      </c>
      <c r="M33" s="18">
        <f t="shared" si="38"/>
        <v>2200.4798176279996</v>
      </c>
      <c r="N33" s="19"/>
      <c r="O33" s="19">
        <f t="shared" ref="O33:O40" si="75">MAX(F33-((R33-G33)*(F33/(F33+H33))), 0)</f>
        <v>7594318.6524115447</v>
      </c>
      <c r="P33" s="19"/>
      <c r="Q33" s="19">
        <f t="shared" ref="Q33:Q40" si="76">MAX(H33-((R33-G33)*(H33/(H33+F33))),0)</f>
        <v>1476861.2275884538</v>
      </c>
      <c r="R33" s="19">
        <f t="shared" si="1"/>
        <v>10221765.120000001</v>
      </c>
      <c r="S33" s="19"/>
      <c r="T33" s="19">
        <f t="shared" si="55"/>
        <v>0</v>
      </c>
      <c r="U33" s="19">
        <f t="shared" si="56"/>
        <v>0</v>
      </c>
      <c r="V33" s="20">
        <f t="shared" si="58"/>
        <v>0.39246351808169894</v>
      </c>
      <c r="W33" s="20">
        <f t="shared" si="59"/>
        <v>0.7</v>
      </c>
      <c r="X33" s="39">
        <f t="shared" ref="X33:X51" si="77">((M33*O33)+(C33*R33)+(D33*Q33)+T33)/2000</f>
        <v>13963120.059314471</v>
      </c>
      <c r="Y33" s="21"/>
      <c r="Z33" s="22">
        <v>3261075.8320251782</v>
      </c>
      <c r="AA33" s="22">
        <v>3459833.9725480471</v>
      </c>
      <c r="AB33" s="22">
        <v>3670706.1516455952</v>
      </c>
      <c r="AC33" s="22">
        <v>3894430.70350732</v>
      </c>
      <c r="AD33" s="22">
        <v>4131790.9627882536</v>
      </c>
      <c r="AE33" s="22">
        <v>4383618.0073261885</v>
      </c>
      <c r="AF33" s="22">
        <v>4650793.5680237878</v>
      </c>
      <c r="AG33" s="22">
        <v>4721995.6329768756</v>
      </c>
      <c r="AH33" s="22">
        <v>4721995.6329768756</v>
      </c>
      <c r="AI33" s="22">
        <v>4721995.6329768756</v>
      </c>
      <c r="AJ33" s="23">
        <v>3.1035013241784176E-2</v>
      </c>
      <c r="AK33" s="23">
        <v>4.1948637868847644E-2</v>
      </c>
      <c r="AL33" s="23">
        <v>5.321881813557619E-2</v>
      </c>
      <c r="AM33" s="23">
        <v>6.3470746305540199E-2</v>
      </c>
      <c r="AN33" s="23">
        <v>7.2750343651852012E-2</v>
      </c>
      <c r="AO33" s="23">
        <v>8.110124952435338E-2</v>
      </c>
      <c r="AP33" s="23">
        <v>8.8564932808121916E-2</v>
      </c>
      <c r="AQ33" s="23">
        <v>9.5180797921778831E-2</v>
      </c>
      <c r="AR33" s="23">
        <v>0.10098628562294884</v>
      </c>
      <c r="AS33" s="23">
        <v>0.10601696887513207</v>
      </c>
      <c r="AT33" s="23">
        <v>1.5006422353948949</v>
      </c>
      <c r="AU33" s="24">
        <v>24919278.456799999</v>
      </c>
      <c r="AV33" s="25">
        <f t="shared" ref="AV33:AV50" si="78">(($M33*$O33)+($Q33*$D33)+($C33*$R33)+$T33)/($O33+$Q33+$R33+$U33+$Y33+Z33+(MIN(AJ33*$AU33,$AU33*$AT33*AJ33)))</f>
        <v>1197.143742129196</v>
      </c>
      <c r="AW33" s="25">
        <f t="shared" ref="AW33:AW50" si="79">(($M33*$O33)+($Q33*$D33)+($C33*$R33)+$T33)/($O33+$Q33+$R33+$U33+$Y33+AA33+(MIN(AK33*$AU33,$AU33*$AT33*AK33)))</f>
        <v>1173.4646815715885</v>
      </c>
      <c r="AX33" s="25">
        <f t="shared" ref="AX33:AX50" si="80">(($M33*$O33)+($Q33*$D33)+($C33*$R33)+$T33)/($O33+$Q33+$R33+$U33+$Y33+AB33+(MIN(AL33*$AU33,$AU33*$AT33*AL33)))</f>
        <v>1149.7093665326272</v>
      </c>
      <c r="AY33" s="25">
        <f t="shared" ref="AY33:AY50" si="81">(($M33*$O33)+($Q33*$D33)+($C33*$R33)+$T33)/($O33+$Q33+$R33+$U33+$Y33+AC33+(MIN(AM33*$AU33,$AU33*$AT33*AM33)))</f>
        <v>1127.4664519941609</v>
      </c>
      <c r="AZ33" s="25">
        <f t="shared" ref="AZ33:AZ50" si="82">(($M33*$O33)+($Q33*$D33)+($C33*$R33)+$T33)/($O33+$Q33+$R33+$U33+$Y33+AD33+(MIN(AN33*$AU33,$AU33*$AT33*AN33)))</f>
        <v>1106.5321479544323</v>
      </c>
      <c r="BA33" s="25">
        <f t="shared" ref="BA33:BA50" si="83">(($M33*$O33)+($Q33*$D33)+($C33*$R33)+$T33)/($O33+$Q33+$R33+$U33+$Y33+AE33+(MIN(AO33*$AU33,$AU33*$AT33*AO33)))</f>
        <v>1086.727828021732</v>
      </c>
      <c r="BB33" s="25">
        <f t="shared" ref="BB33:BB50" si="84">(($M33*$O33)+($Q33*$D33)+($C33*$R33)+$T33)/($O33+$Q33+$R33+$U33+$Y33+AF33+(MIN(AP33*$AU33,$AU33*$AT33*AP33)))</f>
        <v>1067.8959438963634</v>
      </c>
      <c r="BC33" s="25">
        <f t="shared" ref="BC33:BC50" si="85">(($M33*$O33)+($Q33*$D33)+($C33*$R33)+$T33)/($O33+$Q33+$R33+$U33+$Y33+AG33+(MIN(AQ33*$AU33,$AU33*$AT33*AQ33)))</f>
        <v>1058.3422012025451</v>
      </c>
      <c r="BD33" s="25">
        <f t="shared" ref="BD33:BD50" si="86">(($M33*$O33)+($Q33*$D33)+($C33*$R33)+$T33)/($O33+$Q33+$R33+$U33+$Y33+AH33+(MIN(AR33*$AU33,$AU33*$AT33*AR33)))</f>
        <v>1052.5713567834578</v>
      </c>
      <c r="BE33" s="25">
        <f t="shared" ref="BE33:BE50" si="87">(($M33*$O33)+($Q33*$D33)+($C33*$R33)+$T33)/($O33+$Q33+$R33+$U33+$Y33+AI33+(MIN(AS33*$AU33,$AU33*$AT33*AS33)))</f>
        <v>1047.6213492874169</v>
      </c>
      <c r="BF33" s="26">
        <f t="shared" si="8"/>
        <v>1106.747506937352</v>
      </c>
      <c r="BG33" s="26">
        <f t="shared" si="9"/>
        <v>1047.6213492874169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</row>
    <row r="34" spans="1:82" ht="15" customHeight="1" x14ac:dyDescent="0.25">
      <c r="A34" s="16" t="s">
        <v>73</v>
      </c>
      <c r="B34" s="17">
        <v>2219.4027956</v>
      </c>
      <c r="C34" s="17">
        <v>933.76639460000001</v>
      </c>
      <c r="D34" s="17">
        <v>1366.2534776</v>
      </c>
      <c r="E34" s="17">
        <v>1921012399.6359246</v>
      </c>
      <c r="F34" s="17">
        <v>4156143.4079999998</v>
      </c>
      <c r="G34" s="17">
        <v>44002776.7729</v>
      </c>
      <c r="H34" s="17">
        <v>12502558</v>
      </c>
      <c r="I34" s="17">
        <v>2590211.4823018005</v>
      </c>
      <c r="J34" s="17">
        <v>9847.6</v>
      </c>
      <c r="K34" s="17">
        <v>0</v>
      </c>
      <c r="L34" s="17">
        <f t="shared" si="7"/>
        <v>34657573.132140391</v>
      </c>
      <c r="M34" s="18">
        <f t="shared" si="38"/>
        <v>2086.2386278639997</v>
      </c>
      <c r="N34" s="19"/>
      <c r="O34" s="19">
        <f t="shared" si="75"/>
        <v>27582.203066219576</v>
      </c>
      <c r="P34" s="19"/>
      <c r="Q34" s="19">
        <f t="shared" si="76"/>
        <v>82973.097833776847</v>
      </c>
      <c r="R34" s="19">
        <f t="shared" si="1"/>
        <v>60550922.880000003</v>
      </c>
      <c r="S34" s="19"/>
      <c r="T34" s="19">
        <f t="shared" si="55"/>
        <v>1921012399.6359246</v>
      </c>
      <c r="U34" s="19">
        <f t="shared" si="56"/>
        <v>2590211.4823018005</v>
      </c>
      <c r="V34" s="20">
        <f t="shared" si="58"/>
        <v>0.50869486831890876</v>
      </c>
      <c r="W34" s="20">
        <f t="shared" si="59"/>
        <v>0.7</v>
      </c>
      <c r="X34" s="39">
        <f t="shared" si="77"/>
        <v>29316167.343968574</v>
      </c>
      <c r="Y34" s="21">
        <v>2410637.290132205</v>
      </c>
      <c r="Z34" s="22">
        <v>8344247.8219562788</v>
      </c>
      <c r="AA34" s="22">
        <v>9394883.1627347302</v>
      </c>
      <c r="AB34" s="22">
        <v>10577805.396573586</v>
      </c>
      <c r="AC34" s="22">
        <v>11909670.942114362</v>
      </c>
      <c r="AD34" s="22">
        <v>13409233.449822094</v>
      </c>
      <c r="AE34" s="22">
        <v>15097607.867233478</v>
      </c>
      <c r="AF34" s="22">
        <v>16998567.753011588</v>
      </c>
      <c r="AG34" s="22">
        <v>19138880.026208654</v>
      </c>
      <c r="AH34" s="22">
        <v>21548681.8642537</v>
      </c>
      <c r="AI34" s="22">
        <v>24261905.056667082</v>
      </c>
      <c r="AJ34" s="23">
        <v>4.4177939806613338E-2</v>
      </c>
      <c r="AK34" s="23">
        <v>5.58919541577729E-2</v>
      </c>
      <c r="AL34" s="23">
        <v>6.6658701415474086E-2</v>
      </c>
      <c r="AM34" s="23">
        <v>7.6505373345477676E-2</v>
      </c>
      <c r="AN34" s="23">
        <v>8.5457924616214306E-2</v>
      </c>
      <c r="AO34" s="23">
        <v>9.3541117197171855E-2</v>
      </c>
      <c r="AP34" s="23">
        <v>0.10077856296868844</v>
      </c>
      <c r="AQ34" s="23">
        <v>0.10719276461114169</v>
      </c>
      <c r="AR34" s="23">
        <v>0.1128051548388648</v>
      </c>
      <c r="AS34" s="23">
        <v>0.11763613404156197</v>
      </c>
      <c r="AT34" s="23">
        <v>0.93050619567916049</v>
      </c>
      <c r="AU34" s="24">
        <v>153914184.36679998</v>
      </c>
      <c r="AV34" s="25">
        <f t="shared" si="78"/>
        <v>729.86016064824616</v>
      </c>
      <c r="AW34" s="25">
        <f t="shared" si="79"/>
        <v>705.88680964224989</v>
      </c>
      <c r="AX34" s="25">
        <f t="shared" si="80"/>
        <v>683.46517439154945</v>
      </c>
      <c r="AY34" s="25">
        <f t="shared" si="81"/>
        <v>662.29559013222206</v>
      </c>
      <c r="AZ34" s="25">
        <f t="shared" si="82"/>
        <v>642.11911780243281</v>
      </c>
      <c r="BA34" s="25">
        <f t="shared" si="83"/>
        <v>622.71006378573384</v>
      </c>
      <c r="BB34" s="25">
        <f t="shared" si="84"/>
        <v>603.87056191358863</v>
      </c>
      <c r="BC34" s="25">
        <f t="shared" si="85"/>
        <v>585.42675823525701</v>
      </c>
      <c r="BD34" s="25">
        <f t="shared" si="86"/>
        <v>567.22626232483719</v>
      </c>
      <c r="BE34" s="25">
        <f t="shared" si="87"/>
        <v>549.13660729089474</v>
      </c>
      <c r="BF34" s="26">
        <f t="shared" si="8"/>
        <v>635.19971061670117</v>
      </c>
      <c r="BG34" s="26">
        <f t="shared" si="9"/>
        <v>549.13660729089474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</row>
    <row r="35" spans="1:82" ht="15" customHeight="1" x14ac:dyDescent="0.25">
      <c r="A35" s="16" t="s">
        <v>74</v>
      </c>
      <c r="B35" s="17">
        <v>2044.2853448000001</v>
      </c>
      <c r="C35" s="17">
        <v>851.23011589999999</v>
      </c>
      <c r="D35" s="17">
        <v>0</v>
      </c>
      <c r="E35" s="17">
        <v>826846418.97859919</v>
      </c>
      <c r="F35" s="17">
        <v>50607838</v>
      </c>
      <c r="G35" s="17">
        <v>15195335.001800001</v>
      </c>
      <c r="H35" s="17">
        <v>0</v>
      </c>
      <c r="I35" s="17">
        <v>362531.25863500009</v>
      </c>
      <c r="J35" s="17">
        <v>4709.1000000000004</v>
      </c>
      <c r="K35" s="17">
        <v>2249</v>
      </c>
      <c r="L35" s="17">
        <f t="shared" si="7"/>
        <v>58609217.37455634</v>
      </c>
      <c r="M35" s="18">
        <f t="shared" si="38"/>
        <v>1921.628224112</v>
      </c>
      <c r="N35" s="19"/>
      <c r="O35" s="19">
        <f t="shared" si="75"/>
        <v>33884576.521799996</v>
      </c>
      <c r="P35" s="19"/>
      <c r="Q35" s="19">
        <f t="shared" si="76"/>
        <v>0</v>
      </c>
      <c r="R35" s="19">
        <f t="shared" ref="R35:R51" si="88">MIN(((J35*8784*0.7)+(0.15*K35*8784)), SUM(F35:H35))</f>
        <v>31918596.48</v>
      </c>
      <c r="S35" s="19"/>
      <c r="T35" s="19">
        <f t="shared" si="55"/>
        <v>10075775561.898846</v>
      </c>
      <c r="U35" s="19">
        <f t="shared" si="56"/>
        <v>11227900.058635</v>
      </c>
      <c r="V35" s="20">
        <f t="shared" si="58"/>
        <v>0.36734999564750009</v>
      </c>
      <c r="W35" s="20">
        <f t="shared" si="59"/>
        <v>0.7</v>
      </c>
      <c r="X35" s="39">
        <f t="shared" si="77"/>
        <v>51179702.374654137</v>
      </c>
      <c r="Y35" s="21">
        <v>2295625.0875564399</v>
      </c>
      <c r="Z35" s="22">
        <v>4476628.244452402</v>
      </c>
      <c r="AA35" s="22">
        <v>5077972.6318094656</v>
      </c>
      <c r="AB35" s="22">
        <v>5760095.4650099985</v>
      </c>
      <c r="AC35" s="22">
        <v>6533847.6931109373</v>
      </c>
      <c r="AD35" s="22">
        <v>7411537.8705267711</v>
      </c>
      <c r="AE35" s="22">
        <v>8407127.9568040334</v>
      </c>
      <c r="AF35" s="22">
        <v>9536455.4181320574</v>
      </c>
      <c r="AG35" s="22">
        <v>10817485.163695855</v>
      </c>
      <c r="AH35" s="22">
        <v>11668176.311000001</v>
      </c>
      <c r="AI35" s="22">
        <v>11668176.311000001</v>
      </c>
      <c r="AJ35" s="23">
        <v>2.3711701365905294E-2</v>
      </c>
      <c r="AK35" s="23">
        <v>3.3248180578932023E-2</v>
      </c>
      <c r="AL35" s="23">
        <v>4.3920817462107686E-2</v>
      </c>
      <c r="AM35" s="23">
        <v>5.5100638222559672E-2</v>
      </c>
      <c r="AN35" s="23">
        <v>6.5281844829774741E-2</v>
      </c>
      <c r="AO35" s="23">
        <v>7.4506518935239296E-2</v>
      </c>
      <c r="AP35" s="23">
        <v>8.2814709395660768E-2</v>
      </c>
      <c r="AQ35" s="23">
        <v>9.0244527440311195E-2</v>
      </c>
      <c r="AR35" s="23">
        <v>9.6832237352173431E-2</v>
      </c>
      <c r="AS35" s="23">
        <v>0.10261234287404637</v>
      </c>
      <c r="AT35" s="23">
        <v>0.86123824559614315</v>
      </c>
      <c r="AU35" s="24">
        <v>137704068.46430001</v>
      </c>
      <c r="AV35" s="25">
        <f t="shared" si="78"/>
        <v>1181.7685767602823</v>
      </c>
      <c r="AW35" s="25">
        <f t="shared" si="79"/>
        <v>1158.5963293656523</v>
      </c>
      <c r="AX35" s="25">
        <f t="shared" si="80"/>
        <v>1133.6031186748994</v>
      </c>
      <c r="AY35" s="25">
        <f t="shared" si="81"/>
        <v>1107.8425761732351</v>
      </c>
      <c r="AZ35" s="25">
        <f t="shared" si="82"/>
        <v>1083.39298086796</v>
      </c>
      <c r="BA35" s="25">
        <f t="shared" si="83"/>
        <v>1059.9503224109412</v>
      </c>
      <c r="BB35" s="25">
        <f t="shared" si="84"/>
        <v>1037.2373731628027</v>
      </c>
      <c r="BC35" s="25">
        <f t="shared" si="85"/>
        <v>1014.9987918832596</v>
      </c>
      <c r="BD35" s="25">
        <f t="shared" si="86"/>
        <v>998.83501034897074</v>
      </c>
      <c r="BE35" s="25">
        <f t="shared" si="87"/>
        <v>992.19803486218882</v>
      </c>
      <c r="BF35" s="26">
        <f t="shared" si="8"/>
        <v>1076.8423114510192</v>
      </c>
      <c r="BG35" s="26">
        <f t="shared" si="9"/>
        <v>992.19803486218882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</row>
    <row r="36" spans="1:82" ht="15" customHeight="1" x14ac:dyDescent="0.25">
      <c r="A36" s="16" t="s">
        <v>75</v>
      </c>
      <c r="B36" s="17">
        <v>2367.8470266999998</v>
      </c>
      <c r="C36" s="17">
        <v>0</v>
      </c>
      <c r="D36" s="17">
        <v>0</v>
      </c>
      <c r="E36" s="17">
        <v>0</v>
      </c>
      <c r="F36" s="17">
        <v>28186691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f t="shared" si="7"/>
        <v>33370886.23843082</v>
      </c>
      <c r="M36" s="18">
        <f t="shared" si="38"/>
        <v>2225.7762050979995</v>
      </c>
      <c r="N36" s="19"/>
      <c r="O36" s="19">
        <f t="shared" si="75"/>
        <v>28186691</v>
      </c>
      <c r="P36" s="19"/>
      <c r="Q36" s="19">
        <f t="shared" si="76"/>
        <v>0</v>
      </c>
      <c r="R36" s="19">
        <f t="shared" si="88"/>
        <v>0</v>
      </c>
      <c r="S36" s="19"/>
      <c r="T36" s="19">
        <f t="shared" si="55"/>
        <v>0</v>
      </c>
      <c r="U36" s="19">
        <f t="shared" si="56"/>
        <v>0</v>
      </c>
      <c r="V36" s="20"/>
      <c r="W36" s="20"/>
      <c r="X36" s="39">
        <f t="shared" si="77"/>
        <v>31368633.064124968</v>
      </c>
      <c r="Y36" s="21"/>
      <c r="Z36" s="22">
        <v>5459956.5101004001</v>
      </c>
      <c r="AA36" s="22">
        <v>5459956.5101004001</v>
      </c>
      <c r="AB36" s="22">
        <v>5459956.5101004001</v>
      </c>
      <c r="AC36" s="22">
        <v>5459956.5101004001</v>
      </c>
      <c r="AD36" s="22">
        <v>5459956.5101004001</v>
      </c>
      <c r="AE36" s="22">
        <v>5459956.5101004001</v>
      </c>
      <c r="AF36" s="22">
        <v>5459956.5101004001</v>
      </c>
      <c r="AG36" s="22">
        <v>5459956.5101004001</v>
      </c>
      <c r="AH36" s="22">
        <v>5459956.5101004001</v>
      </c>
      <c r="AI36" s="22">
        <v>5459956.5101004001</v>
      </c>
      <c r="AJ36" s="23">
        <v>1.3905077599230736E-2</v>
      </c>
      <c r="AK36" s="23">
        <v>2.1588731916621539E-2</v>
      </c>
      <c r="AL36" s="23">
        <v>3.0668948227100919E-2</v>
      </c>
      <c r="AM36" s="23">
        <v>4.0993977973776304E-2</v>
      </c>
      <c r="AN36" s="23">
        <v>5.240981445235255E-2</v>
      </c>
      <c r="AO36" s="23">
        <v>6.3172354804844968E-2</v>
      </c>
      <c r="AP36" s="23">
        <v>7.2992897255679534E-2</v>
      </c>
      <c r="AQ36" s="23">
        <v>8.1902885547603055E-2</v>
      </c>
      <c r="AR36" s="23">
        <v>8.993232259045425E-2</v>
      </c>
      <c r="AS36" s="23">
        <v>9.7109828614531768E-2</v>
      </c>
      <c r="AT36" s="23">
        <v>2.5949466162513546</v>
      </c>
      <c r="AU36" s="24">
        <v>15822199.395599999</v>
      </c>
      <c r="AV36" s="25">
        <f t="shared" si="78"/>
        <v>1852.478891016201</v>
      </c>
      <c r="AW36" s="25">
        <f t="shared" si="79"/>
        <v>1845.8527693351105</v>
      </c>
      <c r="AX36" s="25">
        <f t="shared" si="80"/>
        <v>1838.0831512852844</v>
      </c>
      <c r="AY36" s="25">
        <f t="shared" si="81"/>
        <v>1829.327485233855</v>
      </c>
      <c r="AZ36" s="25">
        <f t="shared" si="82"/>
        <v>1819.7434011411597</v>
      </c>
      <c r="BA36" s="25">
        <f t="shared" si="83"/>
        <v>1810.7993035687825</v>
      </c>
      <c r="BB36" s="25">
        <f t="shared" si="84"/>
        <v>1802.7144158786748</v>
      </c>
      <c r="BC36" s="25">
        <f t="shared" si="85"/>
        <v>1795.4413661747471</v>
      </c>
      <c r="BD36" s="25">
        <f t="shared" si="86"/>
        <v>1788.9371842674393</v>
      </c>
      <c r="BE36" s="25">
        <f t="shared" si="87"/>
        <v>1783.1628631579874</v>
      </c>
      <c r="BF36" s="26">
        <f t="shared" si="8"/>
        <v>1816.654083105924</v>
      </c>
      <c r="BG36" s="26">
        <f t="shared" si="9"/>
        <v>1783.1628631579874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</row>
    <row r="37" spans="1:82" ht="15" customHeight="1" x14ac:dyDescent="0.25">
      <c r="A37" s="30" t="s">
        <v>76</v>
      </c>
      <c r="B37" s="17">
        <v>2126.4919454000001</v>
      </c>
      <c r="C37" s="17">
        <v>962.64416500000004</v>
      </c>
      <c r="D37" s="17">
        <v>1331.8594760999999</v>
      </c>
      <c r="E37" s="17">
        <v>284732505.57003486</v>
      </c>
      <c r="F37" s="17">
        <v>86473075</v>
      </c>
      <c r="G37" s="17">
        <v>20907183.119899999</v>
      </c>
      <c r="H37" s="17">
        <v>321602</v>
      </c>
      <c r="I37" s="17">
        <v>214178.34231189999</v>
      </c>
      <c r="J37" s="17">
        <v>4342.5</v>
      </c>
      <c r="K37" s="17">
        <v>539</v>
      </c>
      <c r="L37" s="17">
        <f t="shared" si="7"/>
        <v>102361768.24761556</v>
      </c>
      <c r="M37" s="18">
        <f t="shared" si="38"/>
        <v>1998.902428676</v>
      </c>
      <c r="N37" s="19"/>
      <c r="O37" s="19">
        <f t="shared" si="75"/>
        <v>79993007.737065971</v>
      </c>
      <c r="P37" s="19"/>
      <c r="Q37" s="19">
        <f t="shared" si="76"/>
        <v>297501.98283403117</v>
      </c>
      <c r="R37" s="19">
        <f t="shared" si="88"/>
        <v>27411350.399999999</v>
      </c>
      <c r="S37" s="19"/>
      <c r="T37" s="19">
        <f t="shared" si="55"/>
        <v>2791474083.6520076</v>
      </c>
      <c r="U37" s="19">
        <f t="shared" si="56"/>
        <v>2818195.1423119004</v>
      </c>
      <c r="V37" s="20">
        <f t="shared" ref="V37:V48" si="89">G37/(8784*J37)</f>
        <v>0.54810450150899792</v>
      </c>
      <c r="W37" s="20">
        <f t="shared" ref="W37:W48" si="90">(R37-(0.15*8784*K37))/(8784*J37)</f>
        <v>0.7</v>
      </c>
      <c r="X37" s="39">
        <f t="shared" si="77"/>
        <v>94736649.439348847</v>
      </c>
      <c r="Y37" s="21">
        <v>993077.25115620636</v>
      </c>
      <c r="Z37" s="22">
        <v>3286936.6168206702</v>
      </c>
      <c r="AA37" s="22">
        <v>3854232.2836537608</v>
      </c>
      <c r="AB37" s="22">
        <v>4519438.0750571536</v>
      </c>
      <c r="AC37" s="22">
        <v>5299452.3970188377</v>
      </c>
      <c r="AD37" s="22">
        <v>6214090.1682591476</v>
      </c>
      <c r="AE37" s="22">
        <v>7286586.1840701681</v>
      </c>
      <c r="AF37" s="22">
        <v>8544185.3562218938</v>
      </c>
      <c r="AG37" s="22">
        <v>10018834.82296209</v>
      </c>
      <c r="AH37" s="22">
        <v>11747995.510970866</v>
      </c>
      <c r="AI37" s="22">
        <v>13775593.765601883</v>
      </c>
      <c r="AJ37" s="23">
        <v>4.1676898585901109E-2</v>
      </c>
      <c r="AK37" s="23">
        <v>5.3480896117270589E-2</v>
      </c>
      <c r="AL37" s="23">
        <v>6.4319755857136771E-2</v>
      </c>
      <c r="AM37" s="23">
        <v>7.4224054995581046E-2</v>
      </c>
      <c r="AN37" s="23">
        <v>8.3222984559671156E-2</v>
      </c>
      <c r="AO37" s="23">
        <v>9.134440294933982E-2</v>
      </c>
      <c r="AP37" s="23">
        <v>9.8614887260712103E-2</v>
      </c>
      <c r="AQ37" s="23">
        <v>0.10505978248567323</v>
      </c>
      <c r="AR37" s="23">
        <v>0.11070324867286038</v>
      </c>
      <c r="AS37" s="23">
        <v>0.11556830613179882</v>
      </c>
      <c r="AT37" s="23">
        <v>0.85969038999059932</v>
      </c>
      <c r="AU37" s="24">
        <v>163906374.48639998</v>
      </c>
      <c r="AV37" s="25">
        <f t="shared" si="78"/>
        <v>1570.1420952798715</v>
      </c>
      <c r="AW37" s="25">
        <f t="shared" si="79"/>
        <v>1541.6454559191857</v>
      </c>
      <c r="AX37" s="25">
        <f t="shared" si="80"/>
        <v>1514.6257512249808</v>
      </c>
      <c r="AY37" s="25">
        <f t="shared" si="81"/>
        <v>1488.7342717847371</v>
      </c>
      <c r="AZ37" s="25">
        <f t="shared" si="82"/>
        <v>1463.6334073772452</v>
      </c>
      <c r="BA37" s="25">
        <f t="shared" si="83"/>
        <v>1438.9909771251409</v>
      </c>
      <c r="BB37" s="25">
        <f t="shared" si="84"/>
        <v>1414.4757862366203</v>
      </c>
      <c r="BC37" s="25">
        <f t="shared" si="85"/>
        <v>1389.754468187673</v>
      </c>
      <c r="BD37" s="25">
        <f t="shared" si="86"/>
        <v>1364.4897703473891</v>
      </c>
      <c r="BE37" s="25">
        <f t="shared" si="87"/>
        <v>1338.3405300152783</v>
      </c>
      <c r="BF37" s="26">
        <f t="shared" si="8"/>
        <v>1452.4832513498122</v>
      </c>
      <c r="BG37" s="26">
        <f t="shared" si="9"/>
        <v>1338.3405300152783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</row>
    <row r="38" spans="1:82" ht="15" customHeight="1" x14ac:dyDescent="0.25">
      <c r="A38" s="16" t="s">
        <v>77</v>
      </c>
      <c r="B38" s="17">
        <v>2304.7120074999998</v>
      </c>
      <c r="C38" s="17">
        <v>891.47868089999997</v>
      </c>
      <c r="D38" s="17">
        <v>1382.0249091000001</v>
      </c>
      <c r="E38" s="17">
        <v>13854903.0142067</v>
      </c>
      <c r="F38" s="17">
        <v>29102160</v>
      </c>
      <c r="G38" s="17">
        <v>29943376.000300001</v>
      </c>
      <c r="H38" s="17">
        <v>8488757.7226999998</v>
      </c>
      <c r="I38" s="17">
        <v>13846.757718600027</v>
      </c>
      <c r="J38" s="17">
        <v>8035.1</v>
      </c>
      <c r="K38" s="17">
        <v>0</v>
      </c>
      <c r="L38" s="17">
        <f t="shared" si="7"/>
        <v>52755754.228863478</v>
      </c>
      <c r="M38" s="18">
        <f t="shared" si="38"/>
        <v>2166.4292870499999</v>
      </c>
      <c r="N38" s="19"/>
      <c r="O38" s="19">
        <f t="shared" si="75"/>
        <v>14034401.129976669</v>
      </c>
      <c r="P38" s="19"/>
      <c r="Q38" s="19">
        <f t="shared" si="76"/>
        <v>4093669.7130233301</v>
      </c>
      <c r="R38" s="19">
        <f t="shared" si="88"/>
        <v>49406222.880000003</v>
      </c>
      <c r="S38" s="19"/>
      <c r="T38" s="19">
        <f t="shared" si="55"/>
        <v>13854903.0142067</v>
      </c>
      <c r="U38" s="19">
        <f t="shared" si="56"/>
        <v>13846.757718600027</v>
      </c>
      <c r="V38" s="20">
        <f t="shared" si="89"/>
        <v>0.42424540833893432</v>
      </c>
      <c r="W38" s="20">
        <f t="shared" si="90"/>
        <v>0.7</v>
      </c>
      <c r="X38" s="39">
        <f t="shared" si="77"/>
        <v>40060270.225771785</v>
      </c>
      <c r="Y38" s="21"/>
      <c r="Z38" s="22">
        <v>11742784.579366207</v>
      </c>
      <c r="AA38" s="22">
        <v>12723152.778090764</v>
      </c>
      <c r="AB38" s="22">
        <v>13785368.838246694</v>
      </c>
      <c r="AC38" s="22">
        <v>14936265.980688779</v>
      </c>
      <c r="AD38" s="22">
        <v>15579317.626</v>
      </c>
      <c r="AE38" s="22">
        <v>15579317.626</v>
      </c>
      <c r="AF38" s="22">
        <v>15579317.626</v>
      </c>
      <c r="AG38" s="22">
        <v>15579317.626</v>
      </c>
      <c r="AH38" s="22">
        <v>15579317.626</v>
      </c>
      <c r="AI38" s="22">
        <v>15579317.626</v>
      </c>
      <c r="AJ38" s="23">
        <v>1.8556648857496666E-2</v>
      </c>
      <c r="AK38" s="23">
        <v>2.7118253019082054E-2</v>
      </c>
      <c r="AL38" s="23">
        <v>3.6949700287380462E-2</v>
      </c>
      <c r="AM38" s="23">
        <v>4.7896499759402737E-2</v>
      </c>
      <c r="AN38" s="23">
        <v>5.8844852296362979E-2</v>
      </c>
      <c r="AO38" s="23">
        <v>6.8820837546218247E-2</v>
      </c>
      <c r="AP38" s="23">
        <v>7.7862076239610223E-2</v>
      </c>
      <c r="AQ38" s="23">
        <v>8.6004420288822089E-2</v>
      </c>
      <c r="AR38" s="23">
        <v>9.3282031330115645E-2</v>
      </c>
      <c r="AS38" s="23">
        <v>9.9727455722362829E-2</v>
      </c>
      <c r="AT38" s="23">
        <v>1.1444401272607516</v>
      </c>
      <c r="AU38" s="24">
        <v>63797104.862399995</v>
      </c>
      <c r="AV38" s="25">
        <f t="shared" si="78"/>
        <v>995.59806119083339</v>
      </c>
      <c r="AW38" s="25">
        <f t="shared" si="79"/>
        <v>977.06356510323667</v>
      </c>
      <c r="AX38" s="25">
        <f t="shared" si="80"/>
        <v>957.33995779220436</v>
      </c>
      <c r="AY38" s="25">
        <f t="shared" si="81"/>
        <v>936.64344233829161</v>
      </c>
      <c r="AZ38" s="25">
        <f t="shared" si="82"/>
        <v>922.18087950840425</v>
      </c>
      <c r="BA38" s="25">
        <f t="shared" si="83"/>
        <v>915.47469717006982</v>
      </c>
      <c r="BB38" s="25">
        <f t="shared" si="84"/>
        <v>909.48058571930403</v>
      </c>
      <c r="BC38" s="25">
        <f t="shared" si="85"/>
        <v>904.14920023628667</v>
      </c>
      <c r="BD38" s="25">
        <f t="shared" si="86"/>
        <v>899.4366431899889</v>
      </c>
      <c r="BE38" s="25">
        <f t="shared" si="87"/>
        <v>895.30379340656816</v>
      </c>
      <c r="BF38" s="26">
        <f t="shared" si="8"/>
        <v>931.26708256551888</v>
      </c>
      <c r="BG38" s="26">
        <f t="shared" si="9"/>
        <v>895.30379340656816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</row>
    <row r="39" spans="1:82" ht="15" customHeight="1" x14ac:dyDescent="0.25">
      <c r="A39" s="16" t="s">
        <v>78</v>
      </c>
      <c r="B39" s="17">
        <v>2079.5252223000002</v>
      </c>
      <c r="C39" s="17">
        <v>852.62905750000004</v>
      </c>
      <c r="D39" s="17">
        <v>0</v>
      </c>
      <c r="E39" s="17">
        <v>103545341.24990836</v>
      </c>
      <c r="F39" s="17">
        <v>2640259</v>
      </c>
      <c r="G39" s="17">
        <v>11424290.9999</v>
      </c>
      <c r="H39" s="17">
        <v>0</v>
      </c>
      <c r="I39" s="17">
        <v>123816.30492919998</v>
      </c>
      <c r="J39" s="17">
        <v>3434.6</v>
      </c>
      <c r="K39" s="17">
        <v>0</v>
      </c>
      <c r="L39" s="17">
        <f t="shared" si="7"/>
        <v>7667356.4965024777</v>
      </c>
      <c r="M39" s="18">
        <f t="shared" si="38"/>
        <v>1954.753708962</v>
      </c>
      <c r="N39" s="19"/>
      <c r="O39" s="19">
        <f t="shared" si="75"/>
        <v>0</v>
      </c>
      <c r="P39" s="19"/>
      <c r="Q39" s="19">
        <f t="shared" si="76"/>
        <v>0</v>
      </c>
      <c r="R39" s="19">
        <f t="shared" si="88"/>
        <v>14064549.9999</v>
      </c>
      <c r="S39" s="19"/>
      <c r="T39" s="19">
        <f t="shared" si="55"/>
        <v>103545341.24990836</v>
      </c>
      <c r="U39" s="19">
        <f t="shared" si="56"/>
        <v>123816.30492919998</v>
      </c>
      <c r="V39" s="20">
        <f t="shared" si="89"/>
        <v>0.37866988193424211</v>
      </c>
      <c r="W39" s="20">
        <f t="shared" si="90"/>
        <v>0.4661839835808626</v>
      </c>
      <c r="X39" s="39">
        <f t="shared" si="77"/>
        <v>6047694.6759131355</v>
      </c>
      <c r="Y39" s="21"/>
      <c r="Z39" s="22">
        <v>9131577.0351819769</v>
      </c>
      <c r="AA39" s="22">
        <v>9688134.2466795612</v>
      </c>
      <c r="AB39" s="22">
        <v>10278612.863918623</v>
      </c>
      <c r="AC39" s="22">
        <v>10905080.350483691</v>
      </c>
      <c r="AD39" s="22">
        <v>11569730.179055318</v>
      </c>
      <c r="AE39" s="22">
        <v>12274889.511493251</v>
      </c>
      <c r="AF39" s="22">
        <v>12567372.3718125</v>
      </c>
      <c r="AG39" s="22">
        <v>12567372.3718125</v>
      </c>
      <c r="AH39" s="22">
        <v>12567372.3718125</v>
      </c>
      <c r="AI39" s="22">
        <v>12567372.3718125</v>
      </c>
      <c r="AJ39" s="23">
        <v>4.65591326838556E-2</v>
      </c>
      <c r="AK39" s="23">
        <v>5.7660886724314978E-2</v>
      </c>
      <c r="AL39" s="23">
        <v>6.7777560375592044E-2</v>
      </c>
      <c r="AM39" s="23">
        <v>7.6948766242878636E-2</v>
      </c>
      <c r="AN39" s="23">
        <v>8.5212234253425556E-2</v>
      </c>
      <c r="AO39" s="23">
        <v>9.2603897258988654E-2</v>
      </c>
      <c r="AP39" s="23">
        <v>9.9157972702194452E-2</v>
      </c>
      <c r="AQ39" s="23">
        <v>0.10490704052729076</v>
      </c>
      <c r="AR39" s="23">
        <v>0.10988211750746797</v>
      </c>
      <c r="AS39" s="23">
        <v>0.11411272815303566</v>
      </c>
      <c r="AT39" s="23">
        <v>1.1121495781525226</v>
      </c>
      <c r="AU39" s="24">
        <v>50195189.085599996</v>
      </c>
      <c r="AV39" s="25">
        <f t="shared" si="78"/>
        <v>471.42671002503823</v>
      </c>
      <c r="AW39" s="25">
        <f t="shared" si="79"/>
        <v>451.81277749901784</v>
      </c>
      <c r="AX39" s="25">
        <f t="shared" si="80"/>
        <v>434.00738292816698</v>
      </c>
      <c r="AY39" s="25">
        <f t="shared" si="81"/>
        <v>417.7175449877833</v>
      </c>
      <c r="AZ39" s="25">
        <f t="shared" si="82"/>
        <v>402.70524895308091</v>
      </c>
      <c r="BA39" s="25">
        <f t="shared" si="83"/>
        <v>388.77518806171184</v>
      </c>
      <c r="BB39" s="25">
        <f t="shared" si="84"/>
        <v>381.16132897233166</v>
      </c>
      <c r="BC39" s="25">
        <f t="shared" si="85"/>
        <v>377.72633663062891</v>
      </c>
      <c r="BD39" s="25">
        <f t="shared" si="86"/>
        <v>374.80337705793858</v>
      </c>
      <c r="BE39" s="25">
        <f t="shared" si="87"/>
        <v>372.35316403718747</v>
      </c>
      <c r="BF39" s="26">
        <f t="shared" si="8"/>
        <v>407.24890591528862</v>
      </c>
      <c r="BG39" s="26">
        <f t="shared" si="9"/>
        <v>372.35316403718747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</row>
    <row r="40" spans="1:82" ht="15" customHeight="1" x14ac:dyDescent="0.25">
      <c r="A40" s="16" t="s">
        <v>79</v>
      </c>
      <c r="B40" s="17">
        <v>2107.9581696</v>
      </c>
      <c r="C40" s="17">
        <v>854.6162266</v>
      </c>
      <c r="D40" s="17">
        <v>1514.9898418</v>
      </c>
      <c r="E40" s="17">
        <v>3150956118.2280765</v>
      </c>
      <c r="F40" s="17">
        <v>87052562</v>
      </c>
      <c r="G40" s="17">
        <v>50028719.1127</v>
      </c>
      <c r="H40" s="17">
        <v>1638387</v>
      </c>
      <c r="I40" s="17">
        <v>3804205.3246400007</v>
      </c>
      <c r="J40" s="17">
        <v>9581.7999999999993</v>
      </c>
      <c r="K40" s="17">
        <v>0</v>
      </c>
      <c r="L40" s="17">
        <f t="shared" si="7"/>
        <v>115945805.09120136</v>
      </c>
      <c r="M40" s="18">
        <f t="shared" si="38"/>
        <v>1981.4806794239998</v>
      </c>
      <c r="N40" s="19"/>
      <c r="O40" s="19">
        <f t="shared" si="75"/>
        <v>78328894.485853195</v>
      </c>
      <c r="P40" s="19"/>
      <c r="Q40" s="19">
        <f t="shared" si="76"/>
        <v>1474201.7868468198</v>
      </c>
      <c r="R40" s="19">
        <f t="shared" si="88"/>
        <v>58916571.839999989</v>
      </c>
      <c r="S40" s="19"/>
      <c r="T40" s="19">
        <f t="shared" si="55"/>
        <v>3150956118.2280765</v>
      </c>
      <c r="U40" s="19">
        <f t="shared" si="56"/>
        <v>3804205.3246400007</v>
      </c>
      <c r="V40" s="20">
        <f t="shared" si="89"/>
        <v>0.59440157981347352</v>
      </c>
      <c r="W40" s="20">
        <f t="shared" si="90"/>
        <v>0.7</v>
      </c>
      <c r="X40" s="39">
        <f t="shared" si="77"/>
        <v>105471303.11226611</v>
      </c>
      <c r="Y40" s="21">
        <v>4480395.0401000939</v>
      </c>
      <c r="Z40" s="22">
        <v>8430147.0121484883</v>
      </c>
      <c r="AA40" s="22">
        <v>9885114.4874214325</v>
      </c>
      <c r="AB40" s="22">
        <v>11591196.249438304</v>
      </c>
      <c r="AC40" s="22">
        <v>13591732.363237385</v>
      </c>
      <c r="AD40" s="22">
        <v>15937542.998879563</v>
      </c>
      <c r="AE40" s="22">
        <v>18688219.43022972</v>
      </c>
      <c r="AF40" s="22">
        <v>21913637.848504532</v>
      </c>
      <c r="AG40" s="22">
        <v>25695734.446409348</v>
      </c>
      <c r="AH40" s="22">
        <v>30130586.865815494</v>
      </c>
      <c r="AI40" s="22">
        <v>35330854.884566806</v>
      </c>
      <c r="AJ40" s="23">
        <v>4.6705125897233669E-2</v>
      </c>
      <c r="AK40" s="23">
        <v>5.8063621574088252E-2</v>
      </c>
      <c r="AL40" s="23">
        <v>6.8463551920541696E-2</v>
      </c>
      <c r="AM40" s="23">
        <v>7.7936627795995084E-2</v>
      </c>
      <c r="AN40" s="23">
        <v>8.6513114251711098E-2</v>
      </c>
      <c r="AO40" s="23">
        <v>9.4221888285348679E-2</v>
      </c>
      <c r="AP40" s="23">
        <v>0.10109049416651014</v>
      </c>
      <c r="AQ40" s="23">
        <v>0.1071451964333793</v>
      </c>
      <c r="AR40" s="23">
        <v>0.11241103065637184</v>
      </c>
      <c r="AS40" s="23">
        <v>0.11691185206073457</v>
      </c>
      <c r="AT40" s="23">
        <v>1.4220124802014906</v>
      </c>
      <c r="AU40" s="24">
        <v>155577427.49770001</v>
      </c>
      <c r="AV40" s="25">
        <f t="shared" si="78"/>
        <v>1296.5072287621053</v>
      </c>
      <c r="AW40" s="25">
        <f t="shared" si="79"/>
        <v>1271.3300524368981</v>
      </c>
      <c r="AX40" s="25">
        <f t="shared" si="80"/>
        <v>1246.3606188372657</v>
      </c>
      <c r="AY40" s="25">
        <f t="shared" si="81"/>
        <v>1221.2897406335499</v>
      </c>
      <c r="AZ40" s="25">
        <f t="shared" si="82"/>
        <v>1195.8109556881668</v>
      </c>
      <c r="BA40" s="25">
        <f t="shared" si="83"/>
        <v>1169.6207432122792</v>
      </c>
      <c r="BB40" s="25">
        <f t="shared" si="84"/>
        <v>1142.4206308491775</v>
      </c>
      <c r="BC40" s="25">
        <f t="shared" si="85"/>
        <v>1113.9214249837109</v>
      </c>
      <c r="BD40" s="25">
        <f t="shared" si="86"/>
        <v>1083.849761529634</v>
      </c>
      <c r="BE40" s="25">
        <f t="shared" si="87"/>
        <v>1051.9570690241305</v>
      </c>
      <c r="BF40" s="26">
        <f t="shared" si="8"/>
        <v>1179.3068225956918</v>
      </c>
      <c r="BG40" s="26">
        <f t="shared" si="9"/>
        <v>1051.9570690241305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</row>
    <row r="41" spans="1:82" ht="15" customHeight="1" x14ac:dyDescent="0.25">
      <c r="A41" s="16" t="s">
        <v>80</v>
      </c>
      <c r="B41" s="17">
        <v>0</v>
      </c>
      <c r="C41" s="17">
        <v>917.88145899999995</v>
      </c>
      <c r="D41" s="17">
        <v>0</v>
      </c>
      <c r="E41" s="17">
        <v>0</v>
      </c>
      <c r="F41" s="17">
        <v>0</v>
      </c>
      <c r="G41" s="17">
        <v>8140017.2830999997</v>
      </c>
      <c r="H41" s="17">
        <v>0</v>
      </c>
      <c r="I41" s="17">
        <v>0</v>
      </c>
      <c r="J41" s="17">
        <v>1960.7</v>
      </c>
      <c r="K41" s="17">
        <v>0</v>
      </c>
      <c r="L41" s="17">
        <f t="shared" si="7"/>
        <v>3735785.4700485216</v>
      </c>
      <c r="M41" s="18"/>
      <c r="N41" s="19"/>
      <c r="O41" s="19"/>
      <c r="P41" s="19"/>
      <c r="Q41" s="19"/>
      <c r="R41" s="19">
        <f t="shared" si="88"/>
        <v>8140017.2830999997</v>
      </c>
      <c r="S41" s="19"/>
      <c r="T41" s="19">
        <f t="shared" si="55"/>
        <v>0</v>
      </c>
      <c r="U41" s="19">
        <f t="shared" si="56"/>
        <v>0</v>
      </c>
      <c r="V41" s="20">
        <f t="shared" si="89"/>
        <v>0.47263061619265745</v>
      </c>
      <c r="W41" s="20">
        <f t="shared" si="90"/>
        <v>0.47263061619265745</v>
      </c>
      <c r="X41" s="39">
        <f t="shared" si="77"/>
        <v>3735785.4700485216</v>
      </c>
      <c r="Y41" s="21"/>
      <c r="Z41" s="22">
        <v>163745.59714949719</v>
      </c>
      <c r="AA41" s="22">
        <v>184363.02306168678</v>
      </c>
      <c r="AB41" s="22">
        <v>207576.41649083217</v>
      </c>
      <c r="AC41" s="22">
        <v>233712.63915952627</v>
      </c>
      <c r="AD41" s="22">
        <v>263139.70838456665</v>
      </c>
      <c r="AE41" s="22">
        <v>296271.97903255722</v>
      </c>
      <c r="AF41" s="22">
        <v>333575.9779424314</v>
      </c>
      <c r="AG41" s="22">
        <v>375576.97296787467</v>
      </c>
      <c r="AH41" s="22">
        <v>422866.36913661537</v>
      </c>
      <c r="AI41" s="22">
        <v>476110.03606996813</v>
      </c>
      <c r="AJ41" s="23">
        <v>3.8955415446190925E-2</v>
      </c>
      <c r="AK41" s="23">
        <v>5.106145733699289E-2</v>
      </c>
      <c r="AL41" s="23">
        <v>6.2209206832177351E-2</v>
      </c>
      <c r="AM41" s="23">
        <v>7.2426262786619511E-2</v>
      </c>
      <c r="AN41" s="23">
        <v>8.1738972910374089E-2</v>
      </c>
      <c r="AO41" s="23">
        <v>9.0172478628589278E-2</v>
      </c>
      <c r="AP41" s="23">
        <v>9.7750758137175278E-2</v>
      </c>
      <c r="AQ41" s="23">
        <v>0.1044966677227059</v>
      </c>
      <c r="AR41" s="23">
        <v>0.11043198141235709</v>
      </c>
      <c r="AS41" s="23">
        <v>0.11557742901711443</v>
      </c>
      <c r="AT41" s="23">
        <v>0.97630150346734335</v>
      </c>
      <c r="AU41" s="24">
        <v>8287229.8833999997</v>
      </c>
      <c r="AV41" s="25">
        <f t="shared" si="78"/>
        <v>866.87769603862273</v>
      </c>
      <c r="AW41" s="25">
        <f t="shared" si="79"/>
        <v>855.11442357893259</v>
      </c>
      <c r="AX41" s="25">
        <f t="shared" si="80"/>
        <v>844.15772835089865</v>
      </c>
      <c r="AY41" s="25">
        <f t="shared" si="81"/>
        <v>833.90685061833108</v>
      </c>
      <c r="AZ41" s="25">
        <f t="shared" si="82"/>
        <v>824.26788789904344</v>
      </c>
      <c r="BA41" s="25">
        <f t="shared" si="83"/>
        <v>815.15220778711046</v>
      </c>
      <c r="BB41" s="25">
        <f t="shared" si="84"/>
        <v>806.47506790609373</v>
      </c>
      <c r="BC41" s="25">
        <f t="shared" si="85"/>
        <v>798.15440746883507</v>
      </c>
      <c r="BD41" s="25">
        <f t="shared" si="86"/>
        <v>790.10978550571804</v>
      </c>
      <c r="BE41" s="25">
        <f t="shared" si="87"/>
        <v>782.26144999347662</v>
      </c>
      <c r="BF41" s="26">
        <f t="shared" si="8"/>
        <v>821.64775051470622</v>
      </c>
      <c r="BG41" s="26">
        <f t="shared" si="9"/>
        <v>782.26144999347662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</row>
    <row r="42" spans="1:82" ht="15" customHeight="1" x14ac:dyDescent="0.25">
      <c r="A42" s="16" t="s">
        <v>81</v>
      </c>
      <c r="B42" s="17">
        <v>2164.0502320999999</v>
      </c>
      <c r="C42" s="17">
        <v>846.748332</v>
      </c>
      <c r="D42" s="17">
        <v>1730.3936679000001</v>
      </c>
      <c r="E42" s="17">
        <v>10850546.867435602</v>
      </c>
      <c r="F42" s="17">
        <v>28460318</v>
      </c>
      <c r="G42" s="17">
        <v>11209393.612</v>
      </c>
      <c r="H42" s="17">
        <v>405616</v>
      </c>
      <c r="I42" s="17">
        <v>14670.8146452</v>
      </c>
      <c r="J42" s="17">
        <v>2839.2</v>
      </c>
      <c r="K42" s="17">
        <v>0</v>
      </c>
      <c r="L42" s="17">
        <f t="shared" si="7"/>
        <v>35896909.511049308</v>
      </c>
      <c r="M42" s="18">
        <f t="shared" ref="M42:M51" si="91">B42*0.94</f>
        <v>2034.2072181739998</v>
      </c>
      <c r="N42" s="19"/>
      <c r="O42" s="19">
        <f t="shared" ref="O42:O51" si="92">MAX(F42-((R42-G42)*(F42/(F42+H42))), 0)</f>
        <v>22299837.719094746</v>
      </c>
      <c r="P42" s="19"/>
      <c r="Q42" s="19">
        <f t="shared" ref="Q42:Q51" si="93">MAX(H42-((R42-G42)*(H42/(H42+F42))),0)</f>
        <v>317816.93290525896</v>
      </c>
      <c r="R42" s="19">
        <f t="shared" si="88"/>
        <v>17457672.959999997</v>
      </c>
      <c r="S42" s="19"/>
      <c r="T42" s="19">
        <f t="shared" si="55"/>
        <v>10850546.867435602</v>
      </c>
      <c r="U42" s="19">
        <f t="shared" si="56"/>
        <v>14670.8146452</v>
      </c>
      <c r="V42" s="20">
        <f t="shared" si="89"/>
        <v>0.4494628548935769</v>
      </c>
      <c r="W42" s="20">
        <f t="shared" si="90"/>
        <v>0.7</v>
      </c>
      <c r="X42" s="39">
        <f t="shared" si="77"/>
        <v>30352772.633445472</v>
      </c>
      <c r="Y42" s="21">
        <v>20340660.485616934</v>
      </c>
      <c r="Z42" s="22">
        <v>3548748.6630712007</v>
      </c>
      <c r="AA42" s="22">
        <v>4025451.2110934323</v>
      </c>
      <c r="AB42" s="22">
        <v>4566189.0968829272</v>
      </c>
      <c r="AC42" s="22">
        <v>5179564.1718457248</v>
      </c>
      <c r="AD42" s="22">
        <v>5875333.7720029447</v>
      </c>
      <c r="AE42" s="22">
        <v>6664565.9339591488</v>
      </c>
      <c r="AF42" s="22">
        <v>7559815.4609941235</v>
      </c>
      <c r="AG42" s="22">
        <v>8575323.640070105</v>
      </c>
      <c r="AH42" s="22">
        <v>9675568.1879999992</v>
      </c>
      <c r="AI42" s="22">
        <v>9675568.1879999992</v>
      </c>
      <c r="AJ42" s="23">
        <v>2.3204885959542832E-2</v>
      </c>
      <c r="AK42" s="23">
        <v>3.2642132100273065E-2</v>
      </c>
      <c r="AL42" s="23">
        <v>4.3226922417851046E-2</v>
      </c>
      <c r="AM42" s="23">
        <v>5.4466253944154872E-2</v>
      </c>
      <c r="AN42" s="23">
        <v>6.4704449928647031E-2</v>
      </c>
      <c r="AO42" s="23">
        <v>7.398371366214973E-2</v>
      </c>
      <c r="AP42" s="23">
        <v>8.2344209944421001E-2</v>
      </c>
      <c r="AQ42" s="23">
        <v>8.9824160520004429E-2</v>
      </c>
      <c r="AR42" s="23">
        <v>9.6459935015243956E-2</v>
      </c>
      <c r="AS42" s="23">
        <v>0.10228613758821378</v>
      </c>
      <c r="AT42" s="23">
        <v>1.1508102920268912</v>
      </c>
      <c r="AU42" s="24">
        <v>83622302.570299998</v>
      </c>
      <c r="AV42" s="25">
        <f t="shared" si="78"/>
        <v>920.89927357451495</v>
      </c>
      <c r="AW42" s="25">
        <f t="shared" si="79"/>
        <v>903.5483274158679</v>
      </c>
      <c r="AX42" s="25">
        <f t="shared" si="80"/>
        <v>884.77109540654567</v>
      </c>
      <c r="AY42" s="25">
        <f t="shared" si="81"/>
        <v>865.18497680374105</v>
      </c>
      <c r="AZ42" s="25">
        <f t="shared" si="82"/>
        <v>846.46284278786743</v>
      </c>
      <c r="BA42" s="25">
        <f t="shared" si="83"/>
        <v>828.38373759553451</v>
      </c>
      <c r="BB42" s="25">
        <f t="shared" si="84"/>
        <v>810.74460088007118</v>
      </c>
      <c r="BC42" s="25">
        <f t="shared" si="85"/>
        <v>793.35727510784375</v>
      </c>
      <c r="BD42" s="25">
        <f t="shared" si="86"/>
        <v>776.55953723301047</v>
      </c>
      <c r="BE42" s="25">
        <f t="shared" si="87"/>
        <v>771.74969795971606</v>
      </c>
      <c r="BF42" s="26">
        <f t="shared" si="8"/>
        <v>840.16613647647137</v>
      </c>
      <c r="BG42" s="26">
        <f t="shared" si="9"/>
        <v>771.74969795971606</v>
      </c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</row>
    <row r="43" spans="1:82" ht="15" customHeight="1" x14ac:dyDescent="0.25">
      <c r="A43" s="16" t="s">
        <v>82</v>
      </c>
      <c r="B43" s="17">
        <v>2266.0022379000002</v>
      </c>
      <c r="C43" s="17">
        <v>1131.2330233</v>
      </c>
      <c r="D43" s="17">
        <v>0</v>
      </c>
      <c r="E43" s="17">
        <v>0</v>
      </c>
      <c r="F43" s="17">
        <v>2923161</v>
      </c>
      <c r="G43" s="17">
        <v>27096</v>
      </c>
      <c r="H43" s="17">
        <v>0</v>
      </c>
      <c r="I43" s="17">
        <v>0</v>
      </c>
      <c r="J43" s="17">
        <v>324</v>
      </c>
      <c r="K43" s="17">
        <v>0</v>
      </c>
      <c r="L43" s="17">
        <f t="shared" si="7"/>
        <v>3327270.6288706698</v>
      </c>
      <c r="M43" s="18">
        <f t="shared" si="91"/>
        <v>2130.042103626</v>
      </c>
      <c r="N43" s="19"/>
      <c r="O43" s="19">
        <f t="shared" si="92"/>
        <v>958045.8</v>
      </c>
      <c r="P43" s="19"/>
      <c r="Q43" s="19">
        <f t="shared" si="93"/>
        <v>0</v>
      </c>
      <c r="R43" s="19">
        <f t="shared" si="88"/>
        <v>1992211.2</v>
      </c>
      <c r="S43" s="19"/>
      <c r="T43" s="19">
        <f t="shared" si="55"/>
        <v>0</v>
      </c>
      <c r="U43" s="19">
        <f t="shared" si="56"/>
        <v>0</v>
      </c>
      <c r="V43" s="20">
        <f t="shared" si="89"/>
        <v>9.5206773257775074E-3</v>
      </c>
      <c r="W43" s="20">
        <f t="shared" si="90"/>
        <v>0.7</v>
      </c>
      <c r="X43" s="39">
        <f t="shared" si="77"/>
        <v>2147166.4950150875</v>
      </c>
      <c r="Y43" s="21"/>
      <c r="Z43" s="22">
        <v>1818849.89484</v>
      </c>
      <c r="AA43" s="22">
        <v>1818849.89484</v>
      </c>
      <c r="AB43" s="22">
        <v>1818849.89484</v>
      </c>
      <c r="AC43" s="22">
        <v>1818849.89484</v>
      </c>
      <c r="AD43" s="22">
        <v>1818849.89484</v>
      </c>
      <c r="AE43" s="22">
        <v>1818849.89484</v>
      </c>
      <c r="AF43" s="22">
        <v>1818849.89484</v>
      </c>
      <c r="AG43" s="22">
        <v>1818849.89484</v>
      </c>
      <c r="AH43" s="22">
        <v>1818849.89484</v>
      </c>
      <c r="AI43" s="22">
        <v>1818849.89484</v>
      </c>
      <c r="AJ43" s="23">
        <v>1.6003474697297845E-2</v>
      </c>
      <c r="AK43" s="23">
        <v>2.4110092585231172E-2</v>
      </c>
      <c r="AL43" s="23">
        <v>3.3569275788236125E-2</v>
      </c>
      <c r="AM43" s="23">
        <v>4.4228452949196959E-2</v>
      </c>
      <c r="AN43" s="23">
        <v>5.5676055361100783E-2</v>
      </c>
      <c r="AO43" s="23">
        <v>6.6158554687825125E-2</v>
      </c>
      <c r="AP43" s="23">
        <v>7.5708448625496708E-2</v>
      </c>
      <c r="AQ43" s="23">
        <v>8.4356751428672674E-2</v>
      </c>
      <c r="AR43" s="23">
        <v>9.2133053866746958E-2</v>
      </c>
      <c r="AS43" s="23">
        <v>9.9065580642971718E-2</v>
      </c>
      <c r="AT43" s="23">
        <v>0.82317432466696505</v>
      </c>
      <c r="AU43" s="24">
        <v>12615449.171</v>
      </c>
      <c r="AV43" s="25">
        <f t="shared" si="78"/>
        <v>870.12631087357158</v>
      </c>
      <c r="AW43" s="25">
        <f t="shared" si="79"/>
        <v>855.5328760244048</v>
      </c>
      <c r="AX43" s="25">
        <f t="shared" si="80"/>
        <v>839.11152655494868</v>
      </c>
      <c r="AY43" s="25">
        <f t="shared" si="81"/>
        <v>821.34639053348701</v>
      </c>
      <c r="AZ43" s="25">
        <f t="shared" si="82"/>
        <v>803.08634119088958</v>
      </c>
      <c r="BA43" s="25">
        <f t="shared" si="83"/>
        <v>787.06363943214933</v>
      </c>
      <c r="BB43" s="25">
        <f t="shared" si="84"/>
        <v>773.01306599339989</v>
      </c>
      <c r="BC43" s="25">
        <f t="shared" si="85"/>
        <v>760.71495264380758</v>
      </c>
      <c r="BD43" s="25">
        <f t="shared" si="86"/>
        <v>749.98624987147639</v>
      </c>
      <c r="BE43" s="25">
        <f t="shared" si="87"/>
        <v>740.6736579425733</v>
      </c>
      <c r="BF43" s="26">
        <f t="shared" si="8"/>
        <v>800.06550110607088</v>
      </c>
      <c r="BG43" s="26">
        <f t="shared" si="9"/>
        <v>740.6736579425733</v>
      </c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</row>
    <row r="44" spans="1:82" ht="15" customHeight="1" x14ac:dyDescent="0.25">
      <c r="A44" s="16" t="s">
        <v>83</v>
      </c>
      <c r="B44" s="17">
        <v>2244.4869758</v>
      </c>
      <c r="C44" s="17">
        <v>812.86077809999995</v>
      </c>
      <c r="D44" s="17">
        <v>0</v>
      </c>
      <c r="E44" s="17">
        <v>0</v>
      </c>
      <c r="F44" s="17">
        <v>34373696</v>
      </c>
      <c r="G44" s="17">
        <v>6548896.9570000004</v>
      </c>
      <c r="H44" s="17">
        <v>0</v>
      </c>
      <c r="I44" s="17">
        <v>0</v>
      </c>
      <c r="J44" s="17">
        <v>1601.3</v>
      </c>
      <c r="K44" s="17">
        <v>0</v>
      </c>
      <c r="L44" s="17">
        <f t="shared" si="7"/>
        <v>41237327.229136147</v>
      </c>
      <c r="M44" s="18">
        <f t="shared" si="91"/>
        <v>2109.8177572519999</v>
      </c>
      <c r="N44" s="19"/>
      <c r="O44" s="19">
        <f t="shared" si="92"/>
        <v>31076519.517000001</v>
      </c>
      <c r="P44" s="19"/>
      <c r="Q44" s="19">
        <f t="shared" si="93"/>
        <v>0</v>
      </c>
      <c r="R44" s="19">
        <f t="shared" si="88"/>
        <v>9846073.4399999995</v>
      </c>
      <c r="S44" s="19"/>
      <c r="T44" s="19">
        <f t="shared" si="55"/>
        <v>0</v>
      </c>
      <c r="U44" s="19">
        <f t="shared" si="56"/>
        <v>0</v>
      </c>
      <c r="V44" s="20">
        <f t="shared" si="89"/>
        <v>0.46558944515652534</v>
      </c>
      <c r="W44" s="20">
        <f t="shared" si="90"/>
        <v>0.7</v>
      </c>
      <c r="X44" s="39">
        <f t="shared" si="77"/>
        <v>36784639.814111538</v>
      </c>
      <c r="Y44" s="21">
        <v>10416619.073491586</v>
      </c>
      <c r="Z44" s="22">
        <v>1384845.6235017879</v>
      </c>
      <c r="AA44" s="22">
        <v>1570871.6005484168</v>
      </c>
      <c r="AB44" s="22">
        <v>1781886.4020162455</v>
      </c>
      <c r="AC44" s="22">
        <v>2021246.770634796</v>
      </c>
      <c r="AD44" s="22">
        <v>2292760.3595710834</v>
      </c>
      <c r="AE44" s="22">
        <v>2600746.3031194261</v>
      </c>
      <c r="AF44" s="22">
        <v>2950103.923837339</v>
      </c>
      <c r="AG44" s="22">
        <v>3346390.6690943465</v>
      </c>
      <c r="AH44" s="22">
        <v>3795910.5168185099</v>
      </c>
      <c r="AI44" s="22">
        <v>4305814.2567654671</v>
      </c>
      <c r="AJ44" s="23">
        <v>2.2118709592617098E-2</v>
      </c>
      <c r="AK44" s="23">
        <v>3.1384971539776818E-2</v>
      </c>
      <c r="AL44" s="23">
        <v>4.1842743208428478E-2</v>
      </c>
      <c r="AM44" s="23">
        <v>5.3317221509695985E-2</v>
      </c>
      <c r="AN44" s="23">
        <v>6.3798626486043397E-2</v>
      </c>
      <c r="AO44" s="23">
        <v>7.3325602731252715E-2</v>
      </c>
      <c r="AP44" s="23">
        <v>8.1934979654626747E-2</v>
      </c>
      <c r="AQ44" s="23">
        <v>8.9661852184241234E-2</v>
      </c>
      <c r="AR44" s="23">
        <v>9.6539657826840167E-2</v>
      </c>
      <c r="AS44" s="23">
        <v>0.10260025024814533</v>
      </c>
      <c r="AT44" s="23">
        <v>0.71806389617157262</v>
      </c>
      <c r="AU44" s="24">
        <v>103619720.54719999</v>
      </c>
      <c r="AV44" s="25">
        <f t="shared" si="78"/>
        <v>1353.1273231658745</v>
      </c>
      <c r="AW44" s="25">
        <f t="shared" si="79"/>
        <v>1331.6839398630125</v>
      </c>
      <c r="AX44" s="25">
        <f t="shared" si="80"/>
        <v>1308.2603839845351</v>
      </c>
      <c r="AY44" s="25">
        <f t="shared" si="81"/>
        <v>1283.3143901727312</v>
      </c>
      <c r="AZ44" s="25">
        <f t="shared" si="82"/>
        <v>1260.2022544121412</v>
      </c>
      <c r="BA44" s="25">
        <f t="shared" si="83"/>
        <v>1238.6278002932859</v>
      </c>
      <c r="BB44" s="25">
        <f t="shared" si="84"/>
        <v>1218.3221554820093</v>
      </c>
      <c r="BC44" s="25">
        <f t="shared" si="85"/>
        <v>1199.0375306693174</v>
      </c>
      <c r="BD44" s="25">
        <f t="shared" si="86"/>
        <v>1180.5422122451953</v>
      </c>
      <c r="BE44" s="25">
        <f t="shared" si="87"/>
        <v>1162.6165528197819</v>
      </c>
      <c r="BF44" s="26">
        <f t="shared" si="8"/>
        <v>1253.5734543107883</v>
      </c>
      <c r="BG44" s="26">
        <f t="shared" si="9"/>
        <v>1162.6165528197819</v>
      </c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</row>
    <row r="45" spans="1:82" ht="15" customHeight="1" x14ac:dyDescent="0.25">
      <c r="A45" s="16" t="s">
        <v>84</v>
      </c>
      <c r="B45" s="17">
        <v>2238.6050648999999</v>
      </c>
      <c r="C45" s="17">
        <v>837.48263850000001</v>
      </c>
      <c r="D45" s="17">
        <v>1376.7255286</v>
      </c>
      <c r="E45" s="17">
        <v>23395881438.071762</v>
      </c>
      <c r="F45" s="17">
        <v>138705137.94580001</v>
      </c>
      <c r="G45" s="17">
        <v>148010277.7022</v>
      </c>
      <c r="H45" s="17">
        <v>20911868</v>
      </c>
      <c r="I45" s="17">
        <v>35025953.075113818</v>
      </c>
      <c r="J45" s="17">
        <v>37547.699999999997</v>
      </c>
      <c r="K45" s="17">
        <v>0</v>
      </c>
      <c r="L45" s="17">
        <f t="shared" si="7"/>
        <v>243323923.09633121</v>
      </c>
      <c r="M45" s="18">
        <f t="shared" si="91"/>
        <v>2104.2887610059997</v>
      </c>
      <c r="N45" s="19"/>
      <c r="O45" s="19">
        <f t="shared" si="92"/>
        <v>66698232.66889292</v>
      </c>
      <c r="P45" s="19"/>
      <c r="Q45" s="19">
        <f t="shared" si="93"/>
        <v>10055753.219107125</v>
      </c>
      <c r="R45" s="19">
        <f t="shared" si="88"/>
        <v>230873297.75999996</v>
      </c>
      <c r="S45" s="19"/>
      <c r="T45" s="19">
        <f t="shared" si="55"/>
        <v>23395881438.071762</v>
      </c>
      <c r="U45" s="19">
        <f t="shared" si="56"/>
        <v>35025953.075113818</v>
      </c>
      <c r="V45" s="20">
        <f t="shared" si="89"/>
        <v>0.44876213662111297</v>
      </c>
      <c r="W45" s="20">
        <f t="shared" si="90"/>
        <v>0.7</v>
      </c>
      <c r="X45" s="39">
        <f t="shared" si="77"/>
        <v>185472306.77773681</v>
      </c>
      <c r="Y45" s="21">
        <v>2291006.123597574</v>
      </c>
      <c r="Z45" s="22">
        <v>46879905.640585087</v>
      </c>
      <c r="AA45" s="22">
        <v>50793761.70586583</v>
      </c>
      <c r="AB45" s="22">
        <v>55034373.320041567</v>
      </c>
      <c r="AC45" s="22">
        <v>59629020.277502485</v>
      </c>
      <c r="AD45" s="22">
        <v>64607259.876982592</v>
      </c>
      <c r="AE45" s="22">
        <v>70001117.063243374</v>
      </c>
      <c r="AF45" s="22">
        <v>75845290.443089426</v>
      </c>
      <c r="AG45" s="22">
        <v>82177375.501014039</v>
      </c>
      <c r="AH45" s="22">
        <v>85962501.958000004</v>
      </c>
      <c r="AI45" s="22">
        <v>85962501.958000004</v>
      </c>
      <c r="AJ45" s="23">
        <v>1.7819564615706177E-2</v>
      </c>
      <c r="AK45" s="23">
        <v>2.6232718655108574E-2</v>
      </c>
      <c r="AL45" s="23">
        <v>3.5930729210992454E-2</v>
      </c>
      <c r="AM45" s="23">
        <v>4.675920898737785E-2</v>
      </c>
      <c r="AN45" s="23">
        <v>5.779823045222629E-2</v>
      </c>
      <c r="AO45" s="23">
        <v>6.7860476133727837E-2</v>
      </c>
      <c r="AP45" s="23">
        <v>7.6983942350949144E-2</v>
      </c>
      <c r="AQ45" s="23">
        <v>8.5204837053023702E-2</v>
      </c>
      <c r="AR45" s="23">
        <v>9.2557659469418907E-2</v>
      </c>
      <c r="AS45" s="23">
        <v>9.9075276158266765E-2</v>
      </c>
      <c r="AT45" s="23">
        <v>0.98116863932860832</v>
      </c>
      <c r="AU45" s="24">
        <v>392523451.23809999</v>
      </c>
      <c r="AV45" s="25">
        <f t="shared" si="78"/>
        <v>930.41555850281895</v>
      </c>
      <c r="AW45" s="25">
        <f t="shared" si="79"/>
        <v>914.0145088364693</v>
      </c>
      <c r="AX45" s="25">
        <f t="shared" si="80"/>
        <v>896.39841111023611</v>
      </c>
      <c r="AY45" s="25">
        <f t="shared" si="81"/>
        <v>877.80563808121804</v>
      </c>
      <c r="AZ45" s="25">
        <f t="shared" si="82"/>
        <v>859.04305623154403</v>
      </c>
      <c r="BA45" s="25">
        <f t="shared" si="83"/>
        <v>840.99058078808559</v>
      </c>
      <c r="BB45" s="25">
        <f t="shared" si="84"/>
        <v>823.51890847283926</v>
      </c>
      <c r="BC45" s="25">
        <f t="shared" si="85"/>
        <v>806.51231317596626</v>
      </c>
      <c r="BD45" s="25">
        <f t="shared" si="86"/>
        <v>795.07389256981094</v>
      </c>
      <c r="BE45" s="25">
        <f t="shared" si="87"/>
        <v>790.81914614755067</v>
      </c>
      <c r="BF45" s="26">
        <f t="shared" si="8"/>
        <v>853.45920139165389</v>
      </c>
      <c r="BG45" s="26">
        <f t="shared" si="9"/>
        <v>790.81914614755067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</row>
    <row r="46" spans="1:82" ht="15" customHeight="1" x14ac:dyDescent="0.25">
      <c r="A46" s="16" t="s">
        <v>85</v>
      </c>
      <c r="B46" s="17">
        <v>2070.8755593999999</v>
      </c>
      <c r="C46" s="17">
        <v>884.48694069999999</v>
      </c>
      <c r="D46" s="17">
        <v>1866.9743576999999</v>
      </c>
      <c r="E46" s="17">
        <v>0</v>
      </c>
      <c r="F46" s="17">
        <v>27332140</v>
      </c>
      <c r="G46" s="17">
        <v>5447362</v>
      </c>
      <c r="H46" s="17">
        <v>120348</v>
      </c>
      <c r="I46" s="17">
        <v>0</v>
      </c>
      <c r="J46" s="17">
        <v>1953.4</v>
      </c>
      <c r="K46" s="17">
        <v>0</v>
      </c>
      <c r="L46" s="17">
        <f t="shared" si="7"/>
        <v>30822133.946182515</v>
      </c>
      <c r="M46" s="18">
        <f t="shared" si="91"/>
        <v>1946.6230258359999</v>
      </c>
      <c r="N46" s="19"/>
      <c r="O46" s="19">
        <f t="shared" si="92"/>
        <v>20797210.471572965</v>
      </c>
      <c r="P46" s="19"/>
      <c r="Q46" s="19">
        <f t="shared" si="93"/>
        <v>91573.608427033643</v>
      </c>
      <c r="R46" s="19">
        <f t="shared" si="88"/>
        <v>12011065.92</v>
      </c>
      <c r="S46" s="19"/>
      <c r="T46" s="19">
        <f t="shared" si="55"/>
        <v>0</v>
      </c>
      <c r="U46" s="19">
        <f t="shared" si="56"/>
        <v>0</v>
      </c>
      <c r="V46" s="20">
        <f t="shared" si="89"/>
        <v>0.31747002517491801</v>
      </c>
      <c r="W46" s="20">
        <f t="shared" si="90"/>
        <v>0.7</v>
      </c>
      <c r="X46" s="39">
        <f t="shared" si="77"/>
        <v>25639462.653011832</v>
      </c>
      <c r="Y46" s="21"/>
      <c r="Z46" s="22">
        <v>1393352.8905496513</v>
      </c>
      <c r="AA46" s="22">
        <v>1478275.8558171683</v>
      </c>
      <c r="AB46" s="22">
        <v>1568374.7604168833</v>
      </c>
      <c r="AC46" s="22">
        <v>1663965.0708175683</v>
      </c>
      <c r="AD46" s="22">
        <v>1765381.4807405835</v>
      </c>
      <c r="AE46" s="22">
        <v>1872979.0830347941</v>
      </c>
      <c r="AF46" s="22">
        <v>1987134.6129756719</v>
      </c>
      <c r="AG46" s="22">
        <v>2108247.7673417875</v>
      </c>
      <c r="AH46" s="22">
        <v>2236742.6038872222</v>
      </c>
      <c r="AI46" s="22">
        <v>2373069.0261099213</v>
      </c>
      <c r="AJ46" s="23">
        <v>3.6246672129865529E-2</v>
      </c>
      <c r="AK46" s="23">
        <v>4.8191435133791996E-2</v>
      </c>
      <c r="AL46" s="23">
        <v>5.9116781491747379E-2</v>
      </c>
      <c r="AM46" s="23">
        <v>6.9063949874713079E-2</v>
      </c>
      <c r="AN46" s="23">
        <v>7.8072222274920333E-2</v>
      </c>
      <c r="AO46" s="23">
        <v>8.6179013010140498E-2</v>
      </c>
      <c r="AP46" s="23">
        <v>9.3419953635914196E-2</v>
      </c>
      <c r="AQ46" s="23">
        <v>9.9828973953341782E-2</v>
      </c>
      <c r="AR46" s="23">
        <v>0.10543837929144889</v>
      </c>
      <c r="AS46" s="23">
        <v>0.11027892423492704</v>
      </c>
      <c r="AT46" s="23">
        <v>1.2729309156223021</v>
      </c>
      <c r="AU46" s="24">
        <v>31955592.936799999</v>
      </c>
      <c r="AV46" s="25">
        <f t="shared" si="78"/>
        <v>1446.4534480354744</v>
      </c>
      <c r="AW46" s="25">
        <f t="shared" si="79"/>
        <v>1427.6620574384879</v>
      </c>
      <c r="AX46" s="25">
        <f t="shared" si="80"/>
        <v>1410.414792448842</v>
      </c>
      <c r="AY46" s="25">
        <f t="shared" si="81"/>
        <v>1394.5558138747676</v>
      </c>
      <c r="AZ46" s="25">
        <f t="shared" si="82"/>
        <v>1379.9467420118249</v>
      </c>
      <c r="BA46" s="25">
        <f t="shared" si="83"/>
        <v>1366.4639728732429</v>
      </c>
      <c r="BB46" s="25">
        <f t="shared" si="84"/>
        <v>1353.9964476850048</v>
      </c>
      <c r="BC46" s="25">
        <f t="shared" si="85"/>
        <v>1342.443787511856</v>
      </c>
      <c r="BD46" s="25">
        <f t="shared" si="86"/>
        <v>1331.7147240242418</v>
      </c>
      <c r="BE46" s="25">
        <f t="shared" si="87"/>
        <v>1321.7257720430241</v>
      </c>
      <c r="BF46" s="26">
        <f t="shared" si="8"/>
        <v>1377.5377557946767</v>
      </c>
      <c r="BG46" s="26">
        <f t="shared" si="9"/>
        <v>1321.7257720430241</v>
      </c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</row>
    <row r="47" spans="1:82" ht="15" customHeight="1" x14ac:dyDescent="0.25">
      <c r="A47" s="16" t="s">
        <v>86</v>
      </c>
      <c r="B47" s="17">
        <v>2267.8419319999998</v>
      </c>
      <c r="C47" s="17">
        <v>903.25933120000002</v>
      </c>
      <c r="D47" s="17">
        <v>1652.3647022</v>
      </c>
      <c r="E47" s="17">
        <v>2581898592.1833081</v>
      </c>
      <c r="F47" s="17">
        <v>13641552</v>
      </c>
      <c r="G47" s="17">
        <v>23070349.8473</v>
      </c>
      <c r="H47" s="17">
        <v>343908</v>
      </c>
      <c r="I47" s="17">
        <v>1140287.9820959999</v>
      </c>
      <c r="J47" s="17">
        <v>4346.1000000000004</v>
      </c>
      <c r="K47" s="17">
        <v>1928</v>
      </c>
      <c r="L47" s="17">
        <f t="shared" si="7"/>
        <v>27462776.224484097</v>
      </c>
      <c r="M47" s="18">
        <f t="shared" si="91"/>
        <v>2131.7714160799997</v>
      </c>
      <c r="N47" s="19"/>
      <c r="O47" s="19">
        <f t="shared" si="92"/>
        <v>7600564.6399364769</v>
      </c>
      <c r="P47" s="19"/>
      <c r="Q47" s="19">
        <f t="shared" si="93"/>
        <v>191612.72736351946</v>
      </c>
      <c r="R47" s="19">
        <f t="shared" si="88"/>
        <v>29263632.480000004</v>
      </c>
      <c r="S47" s="19"/>
      <c r="T47" s="19">
        <f t="shared" si="55"/>
        <v>10995356047.345861</v>
      </c>
      <c r="U47" s="19">
        <f t="shared" si="56"/>
        <v>10454841.582096001</v>
      </c>
      <c r="V47" s="20">
        <f t="shared" si="89"/>
        <v>0.60431328041410481</v>
      </c>
      <c r="W47" s="20">
        <f t="shared" si="90"/>
        <v>0.7</v>
      </c>
      <c r="X47" s="39">
        <f t="shared" si="77"/>
        <v>26973642.851192985</v>
      </c>
      <c r="Y47" s="21">
        <v>1645274.9621480964</v>
      </c>
      <c r="Z47" s="22">
        <v>4458735.5631242758</v>
      </c>
      <c r="AA47" s="22">
        <v>5228273.178048416</v>
      </c>
      <c r="AB47" s="22">
        <v>6130626.0569412904</v>
      </c>
      <c r="AC47" s="22">
        <v>7188716.918590107</v>
      </c>
      <c r="AD47" s="22">
        <v>8429424.7366649546</v>
      </c>
      <c r="AE47" s="22">
        <v>9884267.5536922924</v>
      </c>
      <c r="AF47" s="22">
        <v>11192008.056032101</v>
      </c>
      <c r="AG47" s="22">
        <v>11192008.056032101</v>
      </c>
      <c r="AH47" s="22">
        <v>11192008.056032101</v>
      </c>
      <c r="AI47" s="22">
        <v>11192008.056032101</v>
      </c>
      <c r="AJ47" s="23">
        <v>1.2275622849923361E-2</v>
      </c>
      <c r="AK47" s="23">
        <v>1.9552461953222907E-2</v>
      </c>
      <c r="AL47" s="23">
        <v>2.8216893718314835E-2</v>
      </c>
      <c r="AM47" s="23">
        <v>3.8114803171980259E-2</v>
      </c>
      <c r="AN47" s="23">
        <v>4.9091087361901521E-2</v>
      </c>
      <c r="AO47" s="23">
        <v>5.9800812969942711E-2</v>
      </c>
      <c r="AP47" s="23">
        <v>6.9531688707605732E-2</v>
      </c>
      <c r="AQ47" s="23">
        <v>7.8324840961915429E-2</v>
      </c>
      <c r="AR47" s="23">
        <v>8.6219408041375317E-2</v>
      </c>
      <c r="AS47" s="23">
        <v>9.3252633235325691E-2</v>
      </c>
      <c r="AT47" s="23">
        <v>0.58009283195120465</v>
      </c>
      <c r="AU47" s="24">
        <v>115890388.37349999</v>
      </c>
      <c r="AV47" s="25">
        <f t="shared" si="78"/>
        <v>990.95090834378868</v>
      </c>
      <c r="AW47" s="25">
        <f t="shared" si="79"/>
        <v>968.55631848267194</v>
      </c>
      <c r="AX47" s="25">
        <f t="shared" si="80"/>
        <v>943.40658865065666</v>
      </c>
      <c r="AY47" s="25">
        <f t="shared" si="81"/>
        <v>915.80442107085582</v>
      </c>
      <c r="AZ47" s="25">
        <f t="shared" si="82"/>
        <v>886.04333030749251</v>
      </c>
      <c r="BA47" s="25">
        <f t="shared" si="83"/>
        <v>855.48547843138738</v>
      </c>
      <c r="BB47" s="25">
        <f t="shared" si="84"/>
        <v>829.67291004783476</v>
      </c>
      <c r="BC47" s="25">
        <f t="shared" si="85"/>
        <v>822.19804661317141</v>
      </c>
      <c r="BD47" s="25">
        <f t="shared" si="86"/>
        <v>815.60087529939335</v>
      </c>
      <c r="BE47" s="25">
        <f t="shared" si="87"/>
        <v>809.81203257413097</v>
      </c>
      <c r="BF47" s="26">
        <f t="shared" si="8"/>
        <v>883.75309098213836</v>
      </c>
      <c r="BG47" s="26">
        <f t="shared" si="9"/>
        <v>809.81203257413097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</row>
    <row r="48" spans="1:82" ht="15" customHeight="1" x14ac:dyDescent="0.25">
      <c r="A48" s="16" t="s">
        <v>87</v>
      </c>
      <c r="B48" s="17">
        <v>2431.8756291</v>
      </c>
      <c r="C48" s="17">
        <v>823.08344480000005</v>
      </c>
      <c r="D48" s="17">
        <v>0</v>
      </c>
      <c r="E48" s="17">
        <v>841079242.05249608</v>
      </c>
      <c r="F48" s="17">
        <v>3735730</v>
      </c>
      <c r="G48" s="17">
        <v>5665045</v>
      </c>
      <c r="H48" s="17">
        <v>0</v>
      </c>
      <c r="I48" s="17">
        <v>1181813.6844964998</v>
      </c>
      <c r="J48" s="17">
        <v>3485.1</v>
      </c>
      <c r="K48" s="17">
        <v>0</v>
      </c>
      <c r="L48" s="17">
        <f t="shared" si="7"/>
        <v>7294357.3697486278</v>
      </c>
      <c r="M48" s="18">
        <f t="shared" si="91"/>
        <v>2285.963091354</v>
      </c>
      <c r="N48" s="19"/>
      <c r="O48" s="19">
        <f t="shared" si="92"/>
        <v>0</v>
      </c>
      <c r="P48" s="19"/>
      <c r="Q48" s="19">
        <f t="shared" si="93"/>
        <v>0</v>
      </c>
      <c r="R48" s="19">
        <f t="shared" si="88"/>
        <v>9400775</v>
      </c>
      <c r="S48" s="19"/>
      <c r="T48" s="19">
        <f t="shared" si="55"/>
        <v>841079242.05249608</v>
      </c>
      <c r="U48" s="19">
        <f t="shared" si="56"/>
        <v>1181813.6844964998</v>
      </c>
      <c r="V48" s="20">
        <f t="shared" si="89"/>
        <v>0.18505285629444404</v>
      </c>
      <c r="W48" s="20">
        <f t="shared" si="90"/>
        <v>0.30708322089787499</v>
      </c>
      <c r="X48" s="39">
        <f t="shared" si="77"/>
        <v>4289350.7564211078</v>
      </c>
      <c r="Y48" s="21">
        <v>506700.34628760855</v>
      </c>
      <c r="Z48" s="22">
        <v>10407601.523484629</v>
      </c>
      <c r="AA48" s="22">
        <v>11041930.693569014</v>
      </c>
      <c r="AB48" s="22">
        <v>11714921.364587309</v>
      </c>
      <c r="AC48" s="22">
        <v>12428929.902484756</v>
      </c>
      <c r="AD48" s="22">
        <v>13186456.290508926</v>
      </c>
      <c r="AE48" s="22">
        <v>13990152.882489128</v>
      </c>
      <c r="AF48" s="22">
        <v>14842833.689616315</v>
      </c>
      <c r="AG48" s="22">
        <v>15747484.233239599</v>
      </c>
      <c r="AH48" s="22">
        <v>16707271.998177329</v>
      </c>
      <c r="AI48" s="22">
        <v>17725557.523143277</v>
      </c>
      <c r="AJ48" s="23">
        <v>4.243741867449162E-2</v>
      </c>
      <c r="AK48" s="23">
        <v>5.3879822145822112E-2</v>
      </c>
      <c r="AL48" s="23">
        <v>6.4323294808073306E-2</v>
      </c>
      <c r="AM48" s="23">
        <v>7.3808105504954855E-2</v>
      </c>
      <c r="AN48" s="23">
        <v>8.2372610541069161E-2</v>
      </c>
      <c r="AO48" s="23">
        <v>9.0053340657129319E-2</v>
      </c>
      <c r="AP48" s="23">
        <v>9.6885084006153407E-2</v>
      </c>
      <c r="AQ48" s="23">
        <v>0.10290096531398807</v>
      </c>
      <c r="AR48" s="23">
        <v>0.10813252139910264</v>
      </c>
      <c r="AS48" s="23">
        <v>0.11260977321856785</v>
      </c>
      <c r="AT48" s="23">
        <v>1.0769131559142726</v>
      </c>
      <c r="AU48" s="24">
        <v>99270907.719099998</v>
      </c>
      <c r="AV48" s="25">
        <f t="shared" si="78"/>
        <v>333.67578410466757</v>
      </c>
      <c r="AW48" s="25">
        <f t="shared" si="79"/>
        <v>312.18074715019526</v>
      </c>
      <c r="AX48" s="25">
        <f t="shared" si="80"/>
        <v>293.89539744558454</v>
      </c>
      <c r="AY48" s="25">
        <f t="shared" si="81"/>
        <v>278.12096877665471</v>
      </c>
      <c r="AZ48" s="25">
        <f t="shared" si="82"/>
        <v>264.3427404886117</v>
      </c>
      <c r="BA48" s="25">
        <f t="shared" si="83"/>
        <v>252.17294920106056</v>
      </c>
      <c r="BB48" s="25">
        <f t="shared" si="84"/>
        <v>241.31373313943178</v>
      </c>
      <c r="BC48" s="25">
        <f t="shared" si="85"/>
        <v>231.53236763302505</v>
      </c>
      <c r="BD48" s="25">
        <f t="shared" si="86"/>
        <v>222.64429088186347</v>
      </c>
      <c r="BE48" s="25">
        <f t="shared" si="87"/>
        <v>214.50120936623983</v>
      </c>
      <c r="BF48" s="26">
        <f t="shared" si="8"/>
        <v>264.43801881873344</v>
      </c>
      <c r="BG48" s="26">
        <f t="shared" si="9"/>
        <v>214.50120936623983</v>
      </c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</row>
    <row r="49" spans="1:82" ht="15" customHeight="1" x14ac:dyDescent="0.25">
      <c r="A49" s="16" t="s">
        <v>88</v>
      </c>
      <c r="B49" s="17">
        <v>2056.1693873999998</v>
      </c>
      <c r="C49" s="17">
        <v>0</v>
      </c>
      <c r="D49" s="17">
        <v>0</v>
      </c>
      <c r="E49" s="17">
        <v>569069878.81547618</v>
      </c>
      <c r="F49" s="17">
        <v>70074636</v>
      </c>
      <c r="G49" s="17">
        <v>0</v>
      </c>
      <c r="H49" s="17">
        <v>0</v>
      </c>
      <c r="I49" s="17">
        <v>270212.83256560005</v>
      </c>
      <c r="J49" s="17">
        <v>0</v>
      </c>
      <c r="K49" s="17">
        <v>0</v>
      </c>
      <c r="L49" s="17">
        <f t="shared" si="7"/>
        <v>72327195.627606735</v>
      </c>
      <c r="M49" s="18">
        <f t="shared" si="91"/>
        <v>1932.7992241559996</v>
      </c>
      <c r="N49" s="19"/>
      <c r="O49" s="19">
        <f t="shared" si="92"/>
        <v>70074636</v>
      </c>
      <c r="P49" s="19"/>
      <c r="Q49" s="19">
        <f t="shared" si="93"/>
        <v>0</v>
      </c>
      <c r="R49" s="19">
        <f t="shared" si="88"/>
        <v>0</v>
      </c>
      <c r="S49" s="19"/>
      <c r="T49" s="19">
        <f t="shared" si="55"/>
        <v>569069878.81547618</v>
      </c>
      <c r="U49" s="19">
        <f t="shared" si="56"/>
        <v>270212.83256560005</v>
      </c>
      <c r="V49" s="20"/>
      <c r="W49" s="20"/>
      <c r="X49" s="39">
        <f t="shared" si="77"/>
        <v>68004635.986314774</v>
      </c>
      <c r="Y49" s="21"/>
      <c r="Z49" s="22">
        <v>2451206.0983753526</v>
      </c>
      <c r="AA49" s="22">
        <v>2874262.2020455897</v>
      </c>
      <c r="AB49" s="22">
        <v>3370333.9803142487</v>
      </c>
      <c r="AC49" s="22">
        <v>3952023.2812360222</v>
      </c>
      <c r="AD49" s="22">
        <v>4634106.9183818018</v>
      </c>
      <c r="AE49" s="22">
        <v>5433912.0503049381</v>
      </c>
      <c r="AF49" s="22">
        <v>6371756.3471237253</v>
      </c>
      <c r="AG49" s="22">
        <v>7471464.1258930843</v>
      </c>
      <c r="AH49" s="22">
        <v>8760971.5662944764</v>
      </c>
      <c r="AI49" s="22">
        <v>10273036.381104968</v>
      </c>
      <c r="AJ49" s="23">
        <v>1.7726819280304597E-2</v>
      </c>
      <c r="AK49" s="23">
        <v>2.620262146234853E-2</v>
      </c>
      <c r="AL49" s="23">
        <v>3.6006145300687221E-2</v>
      </c>
      <c r="AM49" s="23">
        <v>4.6984718022848558E-2</v>
      </c>
      <c r="AN49" s="23">
        <v>5.828301504094046E-2</v>
      </c>
      <c r="AO49" s="23">
        <v>6.8631576395172936E-2</v>
      </c>
      <c r="AP49" s="23">
        <v>7.8060267244325895E-2</v>
      </c>
      <c r="AQ49" s="23">
        <v>8.6597593868983136E-2</v>
      </c>
      <c r="AR49" s="23">
        <v>9.4270756075843037E-2</v>
      </c>
      <c r="AS49" s="23">
        <v>0.10110569743482145</v>
      </c>
      <c r="AT49" s="23">
        <v>2.3330020830253368</v>
      </c>
      <c r="AU49" s="24">
        <v>33131615.799099997</v>
      </c>
      <c r="AV49" s="25">
        <f t="shared" si="78"/>
        <v>1853.4071988412061</v>
      </c>
      <c r="AW49" s="25">
        <f t="shared" si="79"/>
        <v>1835.7987225681532</v>
      </c>
      <c r="AX49" s="25">
        <f t="shared" si="80"/>
        <v>1815.6811791168357</v>
      </c>
      <c r="AY49" s="25">
        <f t="shared" si="81"/>
        <v>1793.0508045192989</v>
      </c>
      <c r="AZ49" s="25">
        <f t="shared" si="82"/>
        <v>1768.4219441227917</v>
      </c>
      <c r="BA49" s="25">
        <f t="shared" si="83"/>
        <v>1742.5327203615113</v>
      </c>
      <c r="BB49" s="25">
        <f t="shared" si="84"/>
        <v>1715.0612010115187</v>
      </c>
      <c r="BC49" s="25">
        <f t="shared" si="85"/>
        <v>1685.6732374649209</v>
      </c>
      <c r="BD49" s="25">
        <f t="shared" si="86"/>
        <v>1654.0271994162258</v>
      </c>
      <c r="BE49" s="25">
        <f t="shared" si="87"/>
        <v>1619.7812233003181</v>
      </c>
      <c r="BF49" s="26">
        <f t="shared" si="8"/>
        <v>1748.3435430722777</v>
      </c>
      <c r="BG49" s="26">
        <f t="shared" si="9"/>
        <v>1619.7812233003181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</row>
    <row r="50" spans="1:82" ht="15" customHeight="1" x14ac:dyDescent="0.25">
      <c r="A50" s="16" t="s">
        <v>89</v>
      </c>
      <c r="B50" s="17">
        <v>2362.8620348999998</v>
      </c>
      <c r="C50" s="17">
        <v>833.44731530000001</v>
      </c>
      <c r="D50" s="17">
        <v>1797.8866324999999</v>
      </c>
      <c r="E50" s="17">
        <v>133623054.35154198</v>
      </c>
      <c r="F50" s="17">
        <v>32112721</v>
      </c>
      <c r="G50" s="17">
        <v>10244272.9537</v>
      </c>
      <c r="H50" s="17">
        <v>47668</v>
      </c>
      <c r="I50" s="17">
        <v>160189.20979510003</v>
      </c>
      <c r="J50" s="17">
        <v>2977.3</v>
      </c>
      <c r="K50" s="17">
        <v>0</v>
      </c>
      <c r="L50" s="17">
        <f t="shared" si="7"/>
        <v>42317657.896523595</v>
      </c>
      <c r="M50" s="18">
        <f t="shared" si="91"/>
        <v>2221.0903128059995</v>
      </c>
      <c r="N50" s="19"/>
      <c r="O50" s="19">
        <f t="shared" si="92"/>
        <v>24062121.992018439</v>
      </c>
      <c r="P50" s="19"/>
      <c r="Q50" s="19">
        <f t="shared" si="93"/>
        <v>35717.721681558382</v>
      </c>
      <c r="R50" s="19">
        <f t="shared" si="88"/>
        <v>18306822.240000002</v>
      </c>
      <c r="S50" s="19"/>
      <c r="T50" s="19">
        <f t="shared" si="55"/>
        <v>133623054.35154198</v>
      </c>
      <c r="U50" s="19">
        <f t="shared" si="56"/>
        <v>160189.20979510003</v>
      </c>
      <c r="V50" s="20">
        <f>G50/(8784*J50)</f>
        <v>0.39171140537550769</v>
      </c>
      <c r="W50" s="20">
        <f>(R50-(0.15*8784*K50))/(8784*J50)</f>
        <v>0.7</v>
      </c>
      <c r="X50" s="39">
        <f t="shared" si="77"/>
        <v>34449878.689168423</v>
      </c>
      <c r="Y50" s="21">
        <v>546885.33272974333</v>
      </c>
      <c r="Z50" s="22">
        <v>4066361.6280125463</v>
      </c>
      <c r="AA50" s="22">
        <v>4309594.7088892087</v>
      </c>
      <c r="AB50" s="22">
        <v>4567376.9954305105</v>
      </c>
      <c r="AC50" s="22">
        <v>4840578.7614688976</v>
      </c>
      <c r="AD50" s="22">
        <v>5130122.3370494274</v>
      </c>
      <c r="AE50" s="22">
        <v>5436985.2222189866</v>
      </c>
      <c r="AF50" s="22">
        <v>5762203.3870696044</v>
      </c>
      <c r="AG50" s="22">
        <v>6106874.7691768315</v>
      </c>
      <c r="AH50" s="22">
        <v>6472162.9802405462</v>
      </c>
      <c r="AI50" s="22">
        <v>6859301.2344418112</v>
      </c>
      <c r="AJ50" s="23">
        <v>4.6755557578785641E-2</v>
      </c>
      <c r="AK50" s="23">
        <v>5.8199514903010917E-2</v>
      </c>
      <c r="AL50" s="23">
        <v>6.8694186368115542E-2</v>
      </c>
      <c r="AM50" s="23">
        <v>7.8268664247835837E-2</v>
      </c>
      <c r="AN50" s="23">
        <v>8.6950718853901834E-2</v>
      </c>
      <c r="AO50" s="23">
        <v>9.4766848508720178E-2</v>
      </c>
      <c r="AP50" s="23">
        <v>0.10174232746921354</v>
      </c>
      <c r="AQ50" s="23">
        <v>0.10790125188277862</v>
      </c>
      <c r="AR50" s="23">
        <v>0.11326658385307191</v>
      </c>
      <c r="AS50" s="23">
        <v>0.11786019369020941</v>
      </c>
      <c r="AT50" s="23">
        <v>0.83970464605670592</v>
      </c>
      <c r="AU50" s="24">
        <v>73988478.759000003</v>
      </c>
      <c r="AV50" s="25">
        <f t="shared" si="78"/>
        <v>1375.7128577901383</v>
      </c>
      <c r="AW50" s="25">
        <f t="shared" si="79"/>
        <v>1349.9915179458387</v>
      </c>
      <c r="AX50" s="25">
        <f t="shared" si="80"/>
        <v>1326.3477460751305</v>
      </c>
      <c r="AY50" s="25">
        <f t="shared" si="81"/>
        <v>1304.548355882514</v>
      </c>
      <c r="AZ50" s="25">
        <f t="shared" si="82"/>
        <v>1284.3895103456618</v>
      </c>
      <c r="BA50" s="25">
        <f t="shared" si="83"/>
        <v>1265.6918079002246</v>
      </c>
      <c r="BB50" s="25">
        <f t="shared" si="84"/>
        <v>1248.2962902292295</v>
      </c>
      <c r="BC50" s="25">
        <f t="shared" si="85"/>
        <v>1232.0611756206677</v>
      </c>
      <c r="BD50" s="25">
        <f t="shared" si="86"/>
        <v>1216.8591684848723</v>
      </c>
      <c r="BE50" s="25">
        <f t="shared" si="87"/>
        <v>1202.5752302204498</v>
      </c>
      <c r="BF50" s="26">
        <f t="shared" si="8"/>
        <v>1280.6473660494726</v>
      </c>
      <c r="BG50" s="26">
        <f t="shared" si="9"/>
        <v>1202.5752302204498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</row>
    <row r="51" spans="1:82" ht="15" customHeight="1" x14ac:dyDescent="0.25">
      <c r="A51" s="16" t="s">
        <v>90</v>
      </c>
      <c r="B51" s="17">
        <v>2330.5399379</v>
      </c>
      <c r="C51" s="17">
        <v>0</v>
      </c>
      <c r="D51" s="17">
        <v>0</v>
      </c>
      <c r="E51" s="17">
        <v>0</v>
      </c>
      <c r="F51" s="17">
        <v>42907427</v>
      </c>
      <c r="G51" s="17">
        <v>0</v>
      </c>
      <c r="H51" s="17">
        <v>0</v>
      </c>
      <c r="I51" s="17">
        <v>0</v>
      </c>
      <c r="J51" s="17">
        <v>0</v>
      </c>
      <c r="K51" s="17">
        <v>220</v>
      </c>
      <c r="L51" s="17">
        <f t="shared" si="7"/>
        <v>49998736.128014386</v>
      </c>
      <c r="M51" s="18">
        <f t="shared" si="91"/>
        <v>2190.707541626</v>
      </c>
      <c r="N51" s="19"/>
      <c r="O51" s="19">
        <f t="shared" si="92"/>
        <v>42617555</v>
      </c>
      <c r="P51" s="19"/>
      <c r="Q51" s="19">
        <f t="shared" si="93"/>
        <v>0</v>
      </c>
      <c r="R51" s="19">
        <f t="shared" si="88"/>
        <v>289872</v>
      </c>
      <c r="S51" s="19"/>
      <c r="T51" s="19">
        <f>0.55*8784*907*K51+E51</f>
        <v>964017648.00000012</v>
      </c>
      <c r="U51" s="19">
        <f t="shared" si="56"/>
        <v>1062864</v>
      </c>
      <c r="V51" s="20"/>
      <c r="W51" s="20"/>
      <c r="X51" s="39">
        <f t="shared" si="77"/>
        <v>47163308.396080419</v>
      </c>
      <c r="Y51" s="21"/>
      <c r="Z51" s="22">
        <v>5535669.1312646288</v>
      </c>
      <c r="AA51" s="22">
        <v>5873060.6424570326</v>
      </c>
      <c r="AB51" s="22">
        <v>6231015.7077791048</v>
      </c>
      <c r="AC51" s="22">
        <v>6610787.6479114676</v>
      </c>
      <c r="AD51" s="22">
        <v>7013706.1717271032</v>
      </c>
      <c r="AE51" s="22">
        <v>7441182.0320478771</v>
      </c>
      <c r="AF51" s="22">
        <v>7894711.9651630903</v>
      </c>
      <c r="AG51" s="22">
        <v>8375883.931404979</v>
      </c>
      <c r="AH51" s="22">
        <v>8886382.675130168</v>
      </c>
      <c r="AI51" s="22">
        <v>9427995.6235744376</v>
      </c>
      <c r="AJ51" s="23">
        <v>1.6109767718954466E-2</v>
      </c>
      <c r="AK51" s="23">
        <v>2.4169111686105388E-2</v>
      </c>
      <c r="AL51" s="23">
        <v>3.3543356738429266E-2</v>
      </c>
      <c r="AM51" s="23">
        <v>4.4078154492566524E-2</v>
      </c>
      <c r="AN51" s="23">
        <v>5.5300439079744107E-2</v>
      </c>
      <c r="AO51" s="23">
        <v>6.553219255481714E-2</v>
      </c>
      <c r="AP51" s="23">
        <v>7.4813278502671873E-2</v>
      </c>
      <c r="AQ51" s="23">
        <v>8.3181666327165629E-2</v>
      </c>
      <c r="AR51" s="23">
        <v>9.0673517381413937E-2</v>
      </c>
      <c r="AS51" s="23">
        <v>9.732326713778354E-2</v>
      </c>
      <c r="AT51" s="23">
        <v>2.5615024889708833</v>
      </c>
      <c r="AU51" s="24">
        <v>18245902.685399998</v>
      </c>
      <c r="AV51" s="25">
        <f t="shared" ref="AV51:BE51" si="94">(($M51*$O51)+($Q51*$D51)+(907*$R51)+$T51)/($O51+$Q51+$R51+$U51+$Y51+Z51+(MIN(AJ51*$AU51,$AU51*$AT51*AJ51)))</f>
        <v>1899.392080353738</v>
      </c>
      <c r="AW51" s="25">
        <f t="shared" si="94"/>
        <v>1881.093254104266</v>
      </c>
      <c r="AX51" s="25">
        <f t="shared" si="94"/>
        <v>1861.5099699419302</v>
      </c>
      <c r="AY51" s="25">
        <f t="shared" si="94"/>
        <v>1840.7888217977668</v>
      </c>
      <c r="AZ51" s="25">
        <f t="shared" si="94"/>
        <v>1819.2742127555118</v>
      </c>
      <c r="BA51" s="25">
        <f t="shared" si="94"/>
        <v>1798.0350590622877</v>
      </c>
      <c r="BB51" s="25">
        <f t="shared" si="94"/>
        <v>1776.9953374447309</v>
      </c>
      <c r="BC51" s="25">
        <f t="shared" si="94"/>
        <v>1756.0839734654164</v>
      </c>
      <c r="BD51" s="25">
        <f t="shared" si="94"/>
        <v>1735.2345002920363</v>
      </c>
      <c r="BE51" s="25">
        <f t="shared" si="94"/>
        <v>1714.3847905317243</v>
      </c>
      <c r="BF51" s="26">
        <f t="shared" si="8"/>
        <v>1808.2791999749406</v>
      </c>
      <c r="BG51" s="26">
        <f t="shared" si="9"/>
        <v>1714.3847905317243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</row>
    <row r="52" spans="1:82" x14ac:dyDescent="0.25">
      <c r="A52" s="32"/>
      <c r="X52" s="38"/>
      <c r="AJ52" s="27"/>
      <c r="AK52" s="27"/>
      <c r="AL52" s="27"/>
      <c r="AM52" s="27"/>
      <c r="BI52" s="28"/>
      <c r="BJ52" s="28"/>
      <c r="BK52" s="28"/>
      <c r="BL52" s="28"/>
      <c r="BM52" s="28"/>
      <c r="BN52" s="28"/>
      <c r="BO52" s="28"/>
      <c r="BP52" s="28"/>
      <c r="BQ52" s="28"/>
      <c r="BR52" s="28"/>
    </row>
    <row r="53" spans="1:82" x14ac:dyDescent="0.25">
      <c r="A53" s="30" t="s">
        <v>104</v>
      </c>
      <c r="L53" s="17">
        <f>SUM(L3:L52)</f>
        <v>2152655139.765532</v>
      </c>
      <c r="X53" s="39">
        <f>SUM(X3:X52)</f>
        <v>1843791407.7556038</v>
      </c>
      <c r="AJ53" s="27"/>
      <c r="AK53" s="27"/>
      <c r="AL53" s="27"/>
      <c r="AM53" s="27"/>
      <c r="BI53" s="28"/>
      <c r="BJ53" s="28"/>
      <c r="BK53" s="28"/>
      <c r="BL53" s="28"/>
      <c r="BM53" s="28"/>
      <c r="BN53" s="28"/>
      <c r="BO53" s="28"/>
      <c r="BP53" s="28"/>
      <c r="BQ53" s="28"/>
      <c r="BR53" s="28"/>
    </row>
    <row r="54" spans="1:82" x14ac:dyDescent="0.25">
      <c r="A54" s="32"/>
      <c r="L54" s="42"/>
      <c r="X54" s="43"/>
      <c r="AJ54" s="27"/>
      <c r="AK54" s="27"/>
      <c r="AL54" s="27"/>
      <c r="AM54" s="27"/>
      <c r="BI54" s="28"/>
      <c r="BJ54" s="28"/>
      <c r="BK54" s="28"/>
      <c r="BL54" s="28"/>
      <c r="BM54" s="28"/>
      <c r="BN54" s="28"/>
      <c r="BO54" s="28"/>
      <c r="BP54" s="28"/>
      <c r="BQ54" s="28"/>
      <c r="BR54" s="28"/>
    </row>
    <row r="55" spans="1:82" ht="45" hidden="1" x14ac:dyDescent="0.25">
      <c r="A55" s="40" t="s">
        <v>108</v>
      </c>
      <c r="B55" s="15"/>
      <c r="C55" s="15"/>
      <c r="L55" s="42"/>
      <c r="Q55" s="40" t="s">
        <v>109</v>
      </c>
      <c r="R55" s="40" t="s">
        <v>110</v>
      </c>
      <c r="X55" s="43"/>
      <c r="AJ55" s="27"/>
      <c r="AK55" s="27"/>
      <c r="AL55" s="27"/>
      <c r="AM55" s="27"/>
      <c r="BI55" s="28"/>
      <c r="BJ55" s="28"/>
      <c r="BK55" s="28"/>
      <c r="BL55" s="28"/>
      <c r="BM55" s="28"/>
      <c r="BN55" s="28"/>
      <c r="BO55" s="28"/>
      <c r="BP55" s="28"/>
      <c r="BQ55" s="28"/>
      <c r="BR55" s="28"/>
    </row>
    <row r="56" spans="1:82" hidden="1" x14ac:dyDescent="0.25">
      <c r="A56" s="30"/>
      <c r="Q56" s="30"/>
      <c r="R56" s="30"/>
      <c r="X56" s="38"/>
      <c r="AJ56" s="27"/>
      <c r="AK56" s="27"/>
      <c r="AL56" s="27"/>
      <c r="AM56" s="27"/>
      <c r="BI56" s="28"/>
      <c r="BJ56" s="28"/>
      <c r="BK56" s="28"/>
      <c r="BL56" s="28"/>
      <c r="BM56" s="28"/>
      <c r="BN56" s="28"/>
      <c r="BO56" s="28"/>
      <c r="BP56" s="28"/>
      <c r="BQ56" s="28"/>
      <c r="BR56" s="28"/>
    </row>
    <row r="57" spans="1:82" hidden="1" x14ac:dyDescent="0.25">
      <c r="A57" s="30" t="s">
        <v>44</v>
      </c>
      <c r="Q57" s="44">
        <f>SUM(F5:H5)</f>
        <v>52152126.806900002</v>
      </c>
      <c r="R57" s="45">
        <f>SUM(P5,Q5,S5)</f>
        <v>52152126.806900002</v>
      </c>
      <c r="S57" s="37"/>
      <c r="X57" s="38"/>
      <c r="AJ57" s="27"/>
      <c r="AK57" s="27"/>
      <c r="AL57" s="27"/>
      <c r="AM57" s="27"/>
      <c r="BI57" s="28"/>
      <c r="BJ57" s="28"/>
      <c r="BK57" s="28"/>
      <c r="BL57" s="28"/>
      <c r="BM57" s="28"/>
      <c r="BN57" s="28"/>
      <c r="BO57" s="28"/>
      <c r="BP57" s="28"/>
      <c r="BQ57" s="28"/>
      <c r="BR57" s="28"/>
    </row>
    <row r="58" spans="1:82" hidden="1" x14ac:dyDescent="0.25">
      <c r="A58" s="30" t="s">
        <v>46</v>
      </c>
      <c r="E58" s="31"/>
      <c r="F58" s="31"/>
      <c r="Q58" s="44">
        <f>SUM(F7:H7)</f>
        <v>92636067.272799999</v>
      </c>
      <c r="R58" s="45">
        <f>SUM(P7,Q7,S7)</f>
        <v>92636067.272799999</v>
      </c>
      <c r="S58" s="37"/>
      <c r="AJ58" s="27"/>
      <c r="AK58" s="27"/>
      <c r="AL58" s="27"/>
      <c r="AM58" s="27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82" hidden="1" x14ac:dyDescent="0.25">
      <c r="A59" s="30" t="s">
        <v>49</v>
      </c>
      <c r="Q59" s="44">
        <f>SUM(F10:H10)</f>
        <v>7661842.0000999998</v>
      </c>
      <c r="R59" s="45">
        <f>SUM(P10,Q10,S10)</f>
        <v>7661842.0000999998</v>
      </c>
      <c r="S59" s="37"/>
      <c r="AJ59" s="27"/>
      <c r="AK59" s="27"/>
      <c r="AL59" s="27"/>
      <c r="AM59" s="27"/>
    </row>
    <row r="60" spans="1:82" hidden="1" x14ac:dyDescent="0.25">
      <c r="A60" s="30" t="s">
        <v>50</v>
      </c>
      <c r="Q60" s="44">
        <f>SUM(F11:H11)</f>
        <v>187883588.2579</v>
      </c>
      <c r="R60" s="45">
        <f>SUM(P11,Q11,S11)</f>
        <v>187883588.2579</v>
      </c>
      <c r="S60" s="37"/>
      <c r="AJ60" s="27"/>
      <c r="AK60" s="27"/>
      <c r="AL60" s="27"/>
      <c r="AM60" s="27"/>
    </row>
    <row r="61" spans="1:82" hidden="1" x14ac:dyDescent="0.25">
      <c r="A61" s="30" t="s">
        <v>65</v>
      </c>
      <c r="Q61" s="44">
        <f>SUM(F26:H26)</f>
        <v>43719568.742600001</v>
      </c>
      <c r="R61" s="44">
        <f>SUM(P26,Q26,S26)</f>
        <v>43719568.742600001</v>
      </c>
      <c r="AJ61" s="27"/>
      <c r="AK61" s="27"/>
      <c r="AL61" s="27"/>
      <c r="AM61" s="27"/>
    </row>
    <row r="62" spans="1:82" hidden="1" x14ac:dyDescent="0.25">
      <c r="A62" s="30" t="s">
        <v>69</v>
      </c>
      <c r="Q62" s="44">
        <f>SUM(F30:H30)</f>
        <v>28196900.668000001</v>
      </c>
      <c r="R62" s="44">
        <f>SUM(P30,Q30,S30)</f>
        <v>28196900.668000001</v>
      </c>
      <c r="AJ62" s="27"/>
      <c r="AK62" s="27"/>
      <c r="AL62" s="27"/>
      <c r="AM62" s="27"/>
    </row>
    <row r="63" spans="1:82" hidden="1" x14ac:dyDescent="0.25">
      <c r="A63" s="30" t="s">
        <v>70</v>
      </c>
      <c r="Q63" s="44">
        <f>SUM(F31:H31)</f>
        <v>8300823.9999000002</v>
      </c>
      <c r="R63" s="44">
        <f t="shared" ref="R63:R64" si="95">SUM(P31,Q31,S31)</f>
        <v>8300823.9999000002</v>
      </c>
      <c r="AJ63" s="27"/>
      <c r="AK63" s="27"/>
      <c r="AL63" s="27"/>
      <c r="AM63" s="27"/>
    </row>
    <row r="64" spans="1:82" hidden="1" x14ac:dyDescent="0.25">
      <c r="A64" s="30" t="s">
        <v>71</v>
      </c>
      <c r="Q64" s="44">
        <f>SUM(F32:H32)</f>
        <v>22792691.511599999</v>
      </c>
      <c r="R64" s="44">
        <f t="shared" si="95"/>
        <v>22792691.511599999</v>
      </c>
      <c r="AJ64" s="27"/>
      <c r="AK64" s="27"/>
      <c r="AL64" s="27"/>
      <c r="AM64" s="27"/>
    </row>
    <row r="65" spans="1:39" x14ac:dyDescent="0.25">
      <c r="AJ65" s="27"/>
      <c r="AK65" s="27"/>
      <c r="AL65" s="27"/>
      <c r="AM65" s="27"/>
    </row>
    <row r="66" spans="1:39" x14ac:dyDescent="0.25">
      <c r="A66" s="41" t="s">
        <v>130</v>
      </c>
      <c r="B66" s="27">
        <v>13736566</v>
      </c>
      <c r="AJ66" s="27"/>
      <c r="AK66" s="27"/>
      <c r="AL66" s="27"/>
      <c r="AM66" s="27"/>
    </row>
    <row r="67" spans="1:39" x14ac:dyDescent="0.25">
      <c r="A67" s="41" t="s">
        <v>131</v>
      </c>
      <c r="B67" s="27">
        <v>12814159</v>
      </c>
      <c r="AJ67" s="27"/>
      <c r="AK67" s="27"/>
      <c r="AL67" s="27"/>
      <c r="AM67" s="27"/>
    </row>
    <row r="68" spans="1:39" x14ac:dyDescent="0.25">
      <c r="AJ68" s="27"/>
      <c r="AK68" s="27"/>
      <c r="AL68" s="27"/>
      <c r="AM68" s="27"/>
    </row>
    <row r="69" spans="1:39" x14ac:dyDescent="0.25">
      <c r="AJ69" s="27"/>
      <c r="AK69" s="27"/>
      <c r="AL69" s="27"/>
      <c r="AM69" s="27"/>
    </row>
    <row r="70" spans="1:39" x14ac:dyDescent="0.25">
      <c r="AJ70" s="27"/>
      <c r="AK70" s="27"/>
      <c r="AL70" s="27"/>
      <c r="AM70" s="27"/>
    </row>
    <row r="71" spans="1:39" x14ac:dyDescent="0.25">
      <c r="AJ71" s="27"/>
      <c r="AK71" s="27"/>
      <c r="AL71" s="27"/>
      <c r="AM71" s="27"/>
    </row>
    <row r="72" spans="1:39" x14ac:dyDescent="0.25">
      <c r="AJ72" s="27"/>
      <c r="AK72" s="27"/>
      <c r="AL72" s="27"/>
      <c r="AM72" s="27"/>
    </row>
    <row r="73" spans="1:39" x14ac:dyDescent="0.25">
      <c r="AJ73" s="27"/>
      <c r="AK73" s="27"/>
      <c r="AL73" s="27"/>
      <c r="AM73" s="27"/>
    </row>
    <row r="74" spans="1:39" x14ac:dyDescent="0.25">
      <c r="AJ74" s="27"/>
      <c r="AK74" s="27"/>
      <c r="AL74" s="27"/>
      <c r="AM74" s="27"/>
    </row>
    <row r="75" spans="1:39" x14ac:dyDescent="0.25">
      <c r="AJ75" s="27"/>
      <c r="AK75" s="27"/>
      <c r="AL75" s="27"/>
      <c r="AM75" s="27"/>
    </row>
    <row r="76" spans="1:39" x14ac:dyDescent="0.25">
      <c r="AJ76" s="27"/>
      <c r="AK76" s="27"/>
      <c r="AL76" s="27"/>
      <c r="AM76" s="27"/>
    </row>
    <row r="77" spans="1:39" x14ac:dyDescent="0.25">
      <c r="AJ77" s="27"/>
      <c r="AK77" s="27"/>
      <c r="AL77" s="27"/>
      <c r="AM77" s="27"/>
    </row>
    <row r="78" spans="1:39" x14ac:dyDescent="0.25">
      <c r="AJ78" s="27"/>
      <c r="AK78" s="27"/>
      <c r="AL78" s="27"/>
      <c r="AM78" s="27"/>
    </row>
    <row r="79" spans="1:39" x14ac:dyDescent="0.25">
      <c r="AJ79" s="27"/>
      <c r="AK79" s="27"/>
      <c r="AL79" s="27"/>
      <c r="AM79" s="27"/>
    </row>
    <row r="80" spans="1:39" x14ac:dyDescent="0.25">
      <c r="AJ80" s="27"/>
      <c r="AK80" s="27"/>
      <c r="AL80" s="27"/>
      <c r="AM80" s="27"/>
    </row>
    <row r="81" spans="36:39" x14ac:dyDescent="0.25">
      <c r="AJ81" s="27"/>
      <c r="AK81" s="27"/>
      <c r="AL81" s="27"/>
      <c r="AM81" s="27"/>
    </row>
    <row r="82" spans="36:39" x14ac:dyDescent="0.25">
      <c r="AJ82" s="27"/>
      <c r="AK82" s="27"/>
      <c r="AL82" s="27"/>
      <c r="AM82" s="27"/>
    </row>
    <row r="83" spans="36:39" x14ac:dyDescent="0.25">
      <c r="AJ83" s="27"/>
      <c r="AK83" s="27"/>
      <c r="AL83" s="27"/>
      <c r="AM83" s="27"/>
    </row>
    <row r="84" spans="36:39" x14ac:dyDescent="0.25">
      <c r="AJ84" s="27"/>
      <c r="AK84" s="27"/>
      <c r="AL84" s="27"/>
      <c r="AM84" s="27"/>
    </row>
    <row r="85" spans="36:39" x14ac:dyDescent="0.25">
      <c r="AJ85" s="27"/>
      <c r="AK85" s="27"/>
      <c r="AL85" s="27"/>
      <c r="AM85" s="27"/>
    </row>
    <row r="86" spans="36:39" x14ac:dyDescent="0.25">
      <c r="AJ86" s="27"/>
      <c r="AK86" s="27"/>
      <c r="AL86" s="27"/>
      <c r="AM86" s="27"/>
    </row>
    <row r="87" spans="36:39" x14ac:dyDescent="0.25">
      <c r="AJ87" s="27"/>
      <c r="AK87" s="27"/>
      <c r="AL87" s="27"/>
      <c r="AM87" s="27"/>
    </row>
    <row r="88" spans="36:39" x14ac:dyDescent="0.25">
      <c r="AJ88" s="27"/>
      <c r="AK88" s="27"/>
      <c r="AL88" s="27"/>
      <c r="AM88" s="27"/>
    </row>
    <row r="89" spans="36:39" x14ac:dyDescent="0.25">
      <c r="AJ89" s="27"/>
      <c r="AK89" s="27"/>
      <c r="AL89" s="27"/>
      <c r="AM89" s="27"/>
    </row>
    <row r="90" spans="36:39" x14ac:dyDescent="0.25">
      <c r="AJ90" s="27"/>
      <c r="AK90" s="27"/>
      <c r="AL90" s="27"/>
      <c r="AM90" s="27"/>
    </row>
    <row r="91" spans="36:39" x14ac:dyDescent="0.25">
      <c r="AJ91" s="27"/>
      <c r="AK91" s="27"/>
      <c r="AL91" s="27"/>
      <c r="AM91" s="27"/>
    </row>
    <row r="92" spans="36:39" x14ac:dyDescent="0.25">
      <c r="AJ92" s="27"/>
      <c r="AK92" s="27"/>
      <c r="AL92" s="27"/>
      <c r="AM92" s="27"/>
    </row>
    <row r="93" spans="36:39" x14ac:dyDescent="0.25">
      <c r="AJ93" s="27"/>
      <c r="AK93" s="27"/>
      <c r="AL93" s="27"/>
      <c r="AM93" s="27"/>
    </row>
    <row r="94" spans="36:39" x14ac:dyDescent="0.25">
      <c r="AJ94" s="27"/>
      <c r="AK94" s="27"/>
      <c r="AL94" s="27"/>
      <c r="AM94" s="27"/>
    </row>
    <row r="95" spans="36:39" x14ac:dyDescent="0.25">
      <c r="AJ95" s="27"/>
      <c r="AK95" s="27"/>
      <c r="AL95" s="27"/>
      <c r="AM95" s="27"/>
    </row>
    <row r="96" spans="36:39" x14ac:dyDescent="0.25">
      <c r="AJ96" s="27"/>
      <c r="AK96" s="27"/>
      <c r="AL96" s="27"/>
      <c r="AM96" s="27"/>
    </row>
    <row r="97" spans="36:39" x14ac:dyDescent="0.25">
      <c r="AJ97" s="27"/>
      <c r="AK97" s="27"/>
      <c r="AL97" s="27"/>
      <c r="AM97" s="27"/>
    </row>
    <row r="98" spans="36:39" x14ac:dyDescent="0.25">
      <c r="AJ98" s="27"/>
      <c r="AK98" s="27"/>
      <c r="AL98" s="27"/>
      <c r="AM98" s="27"/>
    </row>
    <row r="99" spans="36:39" x14ac:dyDescent="0.25">
      <c r="AJ99" s="27"/>
      <c r="AK99" s="27"/>
      <c r="AL99" s="27"/>
      <c r="AM99" s="27"/>
    </row>
    <row r="100" spans="36:39" x14ac:dyDescent="0.25">
      <c r="AJ100" s="27"/>
      <c r="AK100" s="27"/>
      <c r="AL100" s="27"/>
      <c r="AM100" s="27"/>
    </row>
    <row r="101" spans="36:39" x14ac:dyDescent="0.25">
      <c r="AJ101" s="27"/>
      <c r="AK101" s="27"/>
      <c r="AL101" s="27"/>
      <c r="AM101" s="27"/>
    </row>
    <row r="102" spans="36:39" x14ac:dyDescent="0.25">
      <c r="AJ102" s="27"/>
      <c r="AK102" s="27"/>
      <c r="AL102" s="27"/>
      <c r="AM102" s="27"/>
    </row>
    <row r="103" spans="36:39" x14ac:dyDescent="0.25">
      <c r="AJ103" s="27"/>
      <c r="AK103" s="27"/>
      <c r="AL103" s="27"/>
      <c r="AM103" s="27"/>
    </row>
    <row r="104" spans="36:39" x14ac:dyDescent="0.25">
      <c r="AJ104" s="27"/>
      <c r="AK104" s="27"/>
      <c r="AL104" s="27"/>
      <c r="AM104" s="27"/>
    </row>
    <row r="105" spans="36:39" x14ac:dyDescent="0.25">
      <c r="AJ105" s="27"/>
      <c r="AK105" s="27"/>
      <c r="AL105" s="27"/>
      <c r="AM105" s="27"/>
    </row>
    <row r="106" spans="36:39" x14ac:dyDescent="0.25">
      <c r="AJ106" s="27"/>
      <c r="AK106" s="27"/>
      <c r="AL106" s="27"/>
      <c r="AM106" s="27"/>
    </row>
    <row r="107" spans="36:39" x14ac:dyDescent="0.25">
      <c r="AJ107" s="27"/>
      <c r="AK107" s="27"/>
      <c r="AL107" s="27"/>
      <c r="AM107" s="27"/>
    </row>
    <row r="108" spans="36:39" x14ac:dyDescent="0.25">
      <c r="AJ108" s="27"/>
      <c r="AK108" s="27"/>
      <c r="AL108" s="27"/>
      <c r="AM108" s="27"/>
    </row>
    <row r="109" spans="36:39" x14ac:dyDescent="0.25">
      <c r="AJ109" s="27"/>
      <c r="AK109" s="27"/>
      <c r="AL109" s="27"/>
      <c r="AM109" s="27"/>
    </row>
    <row r="110" spans="36:39" x14ac:dyDescent="0.25">
      <c r="AJ110" s="27"/>
      <c r="AK110" s="27"/>
      <c r="AL110" s="27"/>
      <c r="AM110" s="27"/>
    </row>
    <row r="111" spans="36:39" x14ac:dyDescent="0.25">
      <c r="AJ111" s="27"/>
      <c r="AK111" s="27"/>
      <c r="AL111" s="27"/>
      <c r="AM111" s="27"/>
    </row>
    <row r="112" spans="36:39" x14ac:dyDescent="0.25">
      <c r="AJ112" s="27"/>
      <c r="AK112" s="27"/>
      <c r="AL112" s="27"/>
      <c r="AM112" s="27"/>
    </row>
    <row r="113" spans="36:39" x14ac:dyDescent="0.25">
      <c r="AJ113" s="27"/>
      <c r="AK113" s="27"/>
      <c r="AL113" s="27"/>
      <c r="AM113" s="27"/>
    </row>
    <row r="114" spans="36:39" x14ac:dyDescent="0.25">
      <c r="AJ114" s="27"/>
      <c r="AK114" s="27"/>
      <c r="AL114" s="27"/>
      <c r="AM114" s="27"/>
    </row>
    <row r="115" spans="36:39" x14ac:dyDescent="0.25">
      <c r="AJ115" s="27"/>
      <c r="AK115" s="27"/>
      <c r="AL115" s="27"/>
      <c r="AM115" s="27"/>
    </row>
    <row r="116" spans="36:39" x14ac:dyDescent="0.25">
      <c r="AJ116" s="27"/>
      <c r="AK116" s="27"/>
      <c r="AL116" s="27"/>
      <c r="AM116" s="27"/>
    </row>
    <row r="117" spans="36:39" x14ac:dyDescent="0.25">
      <c r="AJ117" s="27"/>
      <c r="AK117" s="27"/>
      <c r="AL117" s="27"/>
      <c r="AM117" s="27"/>
    </row>
    <row r="118" spans="36:39" x14ac:dyDescent="0.25">
      <c r="AJ118" s="27"/>
      <c r="AK118" s="27"/>
      <c r="AL118" s="27"/>
      <c r="AM118" s="27"/>
    </row>
    <row r="119" spans="36:39" x14ac:dyDescent="0.25">
      <c r="AJ119" s="27"/>
      <c r="AK119" s="27"/>
      <c r="AL119" s="27"/>
      <c r="AM119" s="27"/>
    </row>
    <row r="120" spans="36:39" x14ac:dyDescent="0.25">
      <c r="AJ120" s="27"/>
      <c r="AK120" s="27"/>
      <c r="AL120" s="27"/>
      <c r="AM120" s="27"/>
    </row>
    <row r="121" spans="36:39" x14ac:dyDescent="0.25">
      <c r="AJ121" s="27"/>
      <c r="AK121" s="27"/>
      <c r="AL121" s="27"/>
      <c r="AM121" s="27"/>
    </row>
    <row r="122" spans="36:39" x14ac:dyDescent="0.25">
      <c r="AJ122" s="27"/>
      <c r="AK122" s="27"/>
      <c r="AL122" s="27"/>
      <c r="AM122" s="27"/>
    </row>
    <row r="123" spans="36:39" x14ac:dyDescent="0.25">
      <c r="AJ123" s="27"/>
      <c r="AK123" s="27"/>
      <c r="AL123" s="27"/>
      <c r="AM123" s="27"/>
    </row>
    <row r="124" spans="36:39" x14ac:dyDescent="0.25">
      <c r="AJ124" s="27"/>
      <c r="AK124" s="27"/>
      <c r="AL124" s="27"/>
      <c r="AM124" s="27"/>
    </row>
    <row r="125" spans="36:39" x14ac:dyDescent="0.25">
      <c r="AJ125" s="27"/>
      <c r="AK125" s="27"/>
      <c r="AL125" s="27"/>
      <c r="AM125" s="27"/>
    </row>
    <row r="126" spans="36:39" x14ac:dyDescent="0.25">
      <c r="AJ126" s="27"/>
      <c r="AK126" s="27"/>
      <c r="AL126" s="27"/>
      <c r="AM126" s="27"/>
    </row>
    <row r="127" spans="36:39" x14ac:dyDescent="0.25">
      <c r="AJ127" s="27"/>
      <c r="AK127" s="27"/>
      <c r="AL127" s="27"/>
      <c r="AM127" s="27"/>
    </row>
    <row r="128" spans="36:39" x14ac:dyDescent="0.25">
      <c r="AJ128" s="27"/>
      <c r="AK128" s="27"/>
      <c r="AL128" s="27"/>
      <c r="AM128" s="27"/>
    </row>
    <row r="129" spans="36:39" x14ac:dyDescent="0.25">
      <c r="AJ129" s="27"/>
      <c r="AK129" s="27"/>
      <c r="AL129" s="27"/>
      <c r="AM129" s="27"/>
    </row>
    <row r="130" spans="36:39" x14ac:dyDescent="0.25">
      <c r="AJ130" s="27"/>
      <c r="AK130" s="27"/>
      <c r="AL130" s="27"/>
      <c r="AM130" s="27"/>
    </row>
    <row r="131" spans="36:39" x14ac:dyDescent="0.25">
      <c r="AJ131" s="27"/>
      <c r="AK131" s="27"/>
      <c r="AL131" s="27"/>
      <c r="AM131" s="27"/>
    </row>
    <row r="132" spans="36:39" x14ac:dyDescent="0.25">
      <c r="AJ132" s="27"/>
      <c r="AK132" s="27"/>
      <c r="AL132" s="27"/>
      <c r="AM132" s="27"/>
    </row>
    <row r="133" spans="36:39" x14ac:dyDescent="0.25">
      <c r="AJ133" s="27"/>
      <c r="AK133" s="27"/>
      <c r="AL133" s="27"/>
      <c r="AM133" s="27"/>
    </row>
    <row r="134" spans="36:39" x14ac:dyDescent="0.25">
      <c r="AJ134" s="27"/>
      <c r="AK134" s="27"/>
      <c r="AL134" s="27"/>
      <c r="AM134" s="27"/>
    </row>
    <row r="135" spans="36:39" x14ac:dyDescent="0.25">
      <c r="AJ135" s="27"/>
      <c r="AK135" s="27"/>
      <c r="AL135" s="27"/>
      <c r="AM135" s="27"/>
    </row>
    <row r="136" spans="36:39" x14ac:dyDescent="0.25">
      <c r="AJ136" s="27"/>
      <c r="AK136" s="27"/>
      <c r="AL136" s="27"/>
      <c r="AM136" s="27"/>
    </row>
    <row r="137" spans="36:39" x14ac:dyDescent="0.25">
      <c r="AJ137" s="27"/>
      <c r="AK137" s="27"/>
      <c r="AL137" s="27"/>
      <c r="AM137" s="27"/>
    </row>
    <row r="138" spans="36:39" x14ac:dyDescent="0.25">
      <c r="AJ138" s="27"/>
      <c r="AK138" s="27"/>
      <c r="AL138" s="27"/>
      <c r="AM138" s="27"/>
    </row>
    <row r="139" spans="36:39" x14ac:dyDescent="0.25">
      <c r="AJ139" s="27"/>
      <c r="AK139" s="27"/>
      <c r="AL139" s="27"/>
      <c r="AM139" s="27"/>
    </row>
    <row r="140" spans="36:39" x14ac:dyDescent="0.25">
      <c r="AJ140" s="27"/>
      <c r="AK140" s="27"/>
      <c r="AL140" s="27"/>
      <c r="AM140" s="27"/>
    </row>
    <row r="141" spans="36:39" x14ac:dyDescent="0.25">
      <c r="AJ141" s="27"/>
      <c r="AK141" s="27"/>
      <c r="AL141" s="27"/>
      <c r="AM141" s="27"/>
    </row>
    <row r="142" spans="36:39" x14ac:dyDescent="0.25">
      <c r="AJ142" s="27"/>
      <c r="AK142" s="27"/>
      <c r="AL142" s="27"/>
      <c r="AM142" s="27"/>
    </row>
    <row r="143" spans="36:39" x14ac:dyDescent="0.25">
      <c r="AJ143" s="27"/>
      <c r="AK143" s="27"/>
      <c r="AL143" s="27"/>
      <c r="AM143" s="27"/>
    </row>
    <row r="144" spans="36:39" x14ac:dyDescent="0.25">
      <c r="AJ144" s="27"/>
      <c r="AK144" s="27"/>
      <c r="AL144" s="27"/>
      <c r="AM144" s="27"/>
    </row>
    <row r="145" spans="36:39" x14ac:dyDescent="0.25">
      <c r="AJ145" s="27"/>
      <c r="AK145" s="27"/>
      <c r="AL145" s="27"/>
      <c r="AM145" s="27"/>
    </row>
    <row r="146" spans="36:39" x14ac:dyDescent="0.25">
      <c r="AJ146" s="27"/>
      <c r="AK146" s="27"/>
      <c r="AL146" s="27"/>
      <c r="AM146" s="27"/>
    </row>
    <row r="147" spans="36:39" x14ac:dyDescent="0.25">
      <c r="AJ147" s="27"/>
      <c r="AK147" s="27"/>
      <c r="AL147" s="27"/>
      <c r="AM147" s="27"/>
    </row>
    <row r="148" spans="36:39" x14ac:dyDescent="0.25">
      <c r="AJ148" s="27"/>
      <c r="AK148" s="27"/>
      <c r="AL148" s="27"/>
      <c r="AM148" s="27"/>
    </row>
    <row r="149" spans="36:39" x14ac:dyDescent="0.25">
      <c r="AJ149" s="27"/>
      <c r="AK149" s="27"/>
      <c r="AL149" s="27"/>
      <c r="AM149" s="27"/>
    </row>
    <row r="150" spans="36:39" x14ac:dyDescent="0.25">
      <c r="AJ150" s="27"/>
      <c r="AK150" s="27"/>
      <c r="AL150" s="27"/>
      <c r="AM150" s="27"/>
    </row>
    <row r="151" spans="36:39" x14ac:dyDescent="0.25">
      <c r="AJ151" s="27"/>
      <c r="AK151" s="27"/>
      <c r="AL151" s="27"/>
      <c r="AM151" s="27"/>
    </row>
    <row r="152" spans="36:39" x14ac:dyDescent="0.25">
      <c r="AJ152" s="27"/>
      <c r="AK152" s="27"/>
      <c r="AL152" s="27"/>
      <c r="AM152" s="27"/>
    </row>
    <row r="153" spans="36:39" x14ac:dyDescent="0.25">
      <c r="AJ153" s="27"/>
      <c r="AK153" s="27"/>
      <c r="AL153" s="27"/>
      <c r="AM153" s="27"/>
    </row>
    <row r="154" spans="36:39" x14ac:dyDescent="0.25">
      <c r="AJ154" s="27"/>
      <c r="AK154" s="27"/>
      <c r="AL154" s="27"/>
      <c r="AM154" s="27"/>
    </row>
    <row r="155" spans="36:39" x14ac:dyDescent="0.25">
      <c r="AJ155" s="27"/>
      <c r="AK155" s="27"/>
      <c r="AL155" s="27"/>
      <c r="AM155" s="27"/>
    </row>
    <row r="156" spans="36:39" x14ac:dyDescent="0.25">
      <c r="AJ156" s="27"/>
      <c r="AK156" s="27"/>
      <c r="AL156" s="27"/>
      <c r="AM156" s="27"/>
    </row>
    <row r="157" spans="36:39" x14ac:dyDescent="0.25">
      <c r="AJ157" s="27"/>
      <c r="AK157" s="27"/>
      <c r="AL157" s="27"/>
      <c r="AM157" s="27"/>
    </row>
    <row r="158" spans="36:39" x14ac:dyDescent="0.25">
      <c r="AJ158" s="27"/>
      <c r="AK158" s="27"/>
      <c r="AL158" s="27"/>
      <c r="AM158" s="27"/>
    </row>
    <row r="159" spans="36:39" x14ac:dyDescent="0.25">
      <c r="AJ159" s="27"/>
      <c r="AK159" s="27"/>
      <c r="AL159" s="27"/>
      <c r="AM159" s="27"/>
    </row>
    <row r="160" spans="36:39" x14ac:dyDescent="0.25">
      <c r="AJ160" s="27"/>
      <c r="AK160" s="27"/>
      <c r="AL160" s="27"/>
      <c r="AM160" s="27"/>
    </row>
    <row r="161" spans="36:39" x14ac:dyDescent="0.25">
      <c r="AJ161" s="27"/>
      <c r="AK161" s="27"/>
      <c r="AL161" s="27"/>
      <c r="AM161" s="27"/>
    </row>
    <row r="162" spans="36:39" x14ac:dyDescent="0.25">
      <c r="AJ162" s="27"/>
      <c r="AK162" s="27"/>
      <c r="AL162" s="27"/>
      <c r="AM162" s="27"/>
    </row>
    <row r="163" spans="36:39" x14ac:dyDescent="0.25">
      <c r="AJ163" s="27"/>
      <c r="AK163" s="27"/>
      <c r="AL163" s="27"/>
      <c r="AM163" s="27"/>
    </row>
    <row r="164" spans="36:39" x14ac:dyDescent="0.25">
      <c r="AJ164" s="27"/>
      <c r="AK164" s="27"/>
      <c r="AL164" s="27"/>
      <c r="AM164" s="27"/>
    </row>
    <row r="165" spans="36:39" x14ac:dyDescent="0.25">
      <c r="AJ165" s="27"/>
      <c r="AK165" s="27"/>
      <c r="AL165" s="27"/>
      <c r="AM165" s="27"/>
    </row>
    <row r="166" spans="36:39" x14ac:dyDescent="0.25">
      <c r="AJ166" s="27"/>
      <c r="AK166" s="27"/>
      <c r="AL166" s="27"/>
      <c r="AM166" s="27"/>
    </row>
    <row r="167" spans="36:39" x14ac:dyDescent="0.25">
      <c r="AJ167" s="27"/>
      <c r="AK167" s="27"/>
      <c r="AL167" s="27"/>
      <c r="AM167" s="27"/>
    </row>
    <row r="168" spans="36:39" x14ac:dyDescent="0.25">
      <c r="AJ168" s="27"/>
      <c r="AK168" s="27"/>
      <c r="AL168" s="27"/>
      <c r="AM168" s="27"/>
    </row>
    <row r="169" spans="36:39" x14ac:dyDescent="0.25">
      <c r="AJ169" s="27"/>
      <c r="AK169" s="27"/>
      <c r="AL169" s="27"/>
      <c r="AM169" s="27"/>
    </row>
    <row r="170" spans="36:39" x14ac:dyDescent="0.25">
      <c r="AJ170" s="27"/>
      <c r="AK170" s="27"/>
      <c r="AL170" s="27"/>
      <c r="AM170" s="27"/>
    </row>
    <row r="171" spans="36:39" x14ac:dyDescent="0.25">
      <c r="AJ171" s="27"/>
      <c r="AK171" s="27"/>
      <c r="AL171" s="27"/>
      <c r="AM171" s="27"/>
    </row>
    <row r="172" spans="36:39" x14ac:dyDescent="0.25">
      <c r="AJ172" s="27"/>
      <c r="AK172" s="27"/>
      <c r="AL172" s="27"/>
      <c r="AM172" s="27"/>
    </row>
    <row r="173" spans="36:39" x14ac:dyDescent="0.25">
      <c r="AJ173" s="27"/>
      <c r="AK173" s="27"/>
      <c r="AL173" s="27"/>
      <c r="AM173" s="27"/>
    </row>
    <row r="174" spans="36:39" x14ac:dyDescent="0.25">
      <c r="AJ174" s="27"/>
      <c r="AK174" s="27"/>
      <c r="AL174" s="27"/>
      <c r="AM174" s="27"/>
    </row>
    <row r="175" spans="36:39" x14ac:dyDescent="0.25">
      <c r="AJ175" s="27"/>
      <c r="AK175" s="27"/>
      <c r="AL175" s="27"/>
      <c r="AM175" s="27"/>
    </row>
    <row r="176" spans="36:39" x14ac:dyDescent="0.25">
      <c r="AJ176" s="27"/>
      <c r="AK176" s="27"/>
      <c r="AL176" s="27"/>
      <c r="AM176" s="27"/>
    </row>
    <row r="177" spans="36:39" x14ac:dyDescent="0.25">
      <c r="AJ177" s="27"/>
      <c r="AK177" s="27"/>
      <c r="AL177" s="27"/>
      <c r="AM177" s="27"/>
    </row>
    <row r="178" spans="36:39" x14ac:dyDescent="0.25">
      <c r="AJ178" s="27"/>
      <c r="AK178" s="27"/>
      <c r="AL178" s="27"/>
      <c r="AM178" s="27"/>
    </row>
    <row r="179" spans="36:39" x14ac:dyDescent="0.25">
      <c r="AJ179" s="27"/>
      <c r="AK179" s="27"/>
      <c r="AL179" s="27"/>
      <c r="AM179" s="27"/>
    </row>
    <row r="180" spans="36:39" x14ac:dyDescent="0.25">
      <c r="AJ180" s="27"/>
      <c r="AK180" s="27"/>
      <c r="AL180" s="27"/>
      <c r="AM180" s="27"/>
    </row>
    <row r="181" spans="36:39" x14ac:dyDescent="0.25">
      <c r="AJ181" s="27"/>
      <c r="AK181" s="27"/>
      <c r="AL181" s="27"/>
      <c r="AM181" s="27"/>
    </row>
    <row r="182" spans="36:39" x14ac:dyDescent="0.25">
      <c r="AJ182" s="27"/>
      <c r="AK182" s="27"/>
      <c r="AL182" s="27"/>
      <c r="AM182" s="27"/>
    </row>
    <row r="183" spans="36:39" x14ac:dyDescent="0.25">
      <c r="AJ183" s="27"/>
      <c r="AK183" s="27"/>
      <c r="AL183" s="27"/>
      <c r="AM183" s="27"/>
    </row>
    <row r="184" spans="36:39" x14ac:dyDescent="0.25">
      <c r="AJ184" s="27"/>
      <c r="AK184" s="27"/>
      <c r="AL184" s="27"/>
      <c r="AM184" s="27"/>
    </row>
    <row r="185" spans="36:39" x14ac:dyDescent="0.25">
      <c r="AJ185" s="27"/>
      <c r="AK185" s="27"/>
      <c r="AL185" s="27"/>
      <c r="AM185" s="27"/>
    </row>
    <row r="186" spans="36:39" x14ac:dyDescent="0.25">
      <c r="AJ186" s="27"/>
      <c r="AK186" s="27"/>
      <c r="AL186" s="27"/>
      <c r="AM186" s="27"/>
    </row>
    <row r="187" spans="36:39" x14ac:dyDescent="0.25">
      <c r="AJ187" s="27"/>
      <c r="AK187" s="27"/>
      <c r="AL187" s="27"/>
      <c r="AM187" s="27"/>
    </row>
    <row r="188" spans="36:39" x14ac:dyDescent="0.25">
      <c r="AJ188" s="27"/>
      <c r="AK188" s="27"/>
      <c r="AL188" s="27"/>
      <c r="AM188" s="27"/>
    </row>
    <row r="189" spans="36:39" x14ac:dyDescent="0.25">
      <c r="AJ189" s="27"/>
      <c r="AK189" s="27"/>
      <c r="AL189" s="27"/>
      <c r="AM189" s="27"/>
    </row>
    <row r="190" spans="36:39" x14ac:dyDescent="0.25">
      <c r="AJ190" s="27"/>
      <c r="AK190" s="27"/>
      <c r="AL190" s="27"/>
      <c r="AM190" s="27"/>
    </row>
    <row r="191" spans="36:39" x14ac:dyDescent="0.25">
      <c r="AJ191" s="27"/>
      <c r="AK191" s="27"/>
      <c r="AL191" s="27"/>
      <c r="AM191" s="27"/>
    </row>
    <row r="192" spans="36:39" x14ac:dyDescent="0.25">
      <c r="AJ192" s="27"/>
      <c r="AK192" s="27"/>
      <c r="AL192" s="27"/>
      <c r="AM192" s="27"/>
    </row>
    <row r="193" spans="36:39" x14ac:dyDescent="0.25">
      <c r="AJ193" s="27"/>
      <c r="AK193" s="27"/>
      <c r="AL193" s="27"/>
      <c r="AM193" s="27"/>
    </row>
    <row r="194" spans="36:39" x14ac:dyDescent="0.25">
      <c r="AJ194" s="27"/>
      <c r="AK194" s="27"/>
      <c r="AL194" s="27"/>
      <c r="AM194" s="27"/>
    </row>
    <row r="195" spans="36:39" x14ac:dyDescent="0.25">
      <c r="AJ195" s="27"/>
      <c r="AK195" s="27"/>
      <c r="AL195" s="27"/>
      <c r="AM195" s="27"/>
    </row>
    <row r="196" spans="36:39" x14ac:dyDescent="0.25">
      <c r="AJ196" s="27"/>
      <c r="AK196" s="27"/>
      <c r="AL196" s="27"/>
      <c r="AM196" s="27"/>
    </row>
    <row r="197" spans="36:39" x14ac:dyDescent="0.25">
      <c r="AJ197" s="27"/>
      <c r="AK197" s="27"/>
      <c r="AL197" s="27"/>
      <c r="AM197" s="27"/>
    </row>
    <row r="198" spans="36:39" x14ac:dyDescent="0.25">
      <c r="AJ198" s="27"/>
      <c r="AK198" s="27"/>
      <c r="AL198" s="27"/>
      <c r="AM198" s="27"/>
    </row>
    <row r="199" spans="36:39" x14ac:dyDescent="0.25">
      <c r="AJ199" s="27"/>
      <c r="AK199" s="27"/>
      <c r="AL199" s="27"/>
      <c r="AM199" s="27"/>
    </row>
    <row r="200" spans="36:39" x14ac:dyDescent="0.25">
      <c r="AJ200" s="27"/>
      <c r="AK200" s="27"/>
      <c r="AL200" s="27"/>
      <c r="AM200" s="27"/>
    </row>
    <row r="201" spans="36:39" x14ac:dyDescent="0.25">
      <c r="AJ201" s="27"/>
      <c r="AK201" s="27"/>
      <c r="AL201" s="27"/>
      <c r="AM201" s="27"/>
    </row>
    <row r="202" spans="36:39" x14ac:dyDescent="0.25">
      <c r="AJ202" s="27"/>
      <c r="AK202" s="27"/>
      <c r="AL202" s="27"/>
      <c r="AM202" s="27"/>
    </row>
    <row r="203" spans="36:39" x14ac:dyDescent="0.25">
      <c r="AJ203" s="27"/>
      <c r="AK203" s="27"/>
      <c r="AL203" s="27"/>
      <c r="AM203" s="27"/>
    </row>
    <row r="204" spans="36:39" x14ac:dyDescent="0.25">
      <c r="AJ204" s="27"/>
      <c r="AK204" s="27"/>
      <c r="AL204" s="27"/>
      <c r="AM204" s="27"/>
    </row>
    <row r="205" spans="36:39" x14ac:dyDescent="0.25">
      <c r="AJ205" s="27"/>
      <c r="AK205" s="27"/>
      <c r="AL205" s="27"/>
      <c r="AM205" s="27"/>
    </row>
    <row r="206" spans="36:39" x14ac:dyDescent="0.25">
      <c r="AJ206" s="27"/>
      <c r="AK206" s="27"/>
      <c r="AL206" s="27"/>
      <c r="AM206" s="27"/>
    </row>
    <row r="207" spans="36:39" x14ac:dyDescent="0.25">
      <c r="AJ207" s="27"/>
      <c r="AK207" s="27"/>
      <c r="AL207" s="27"/>
      <c r="AM207" s="27"/>
    </row>
    <row r="208" spans="36:39" x14ac:dyDescent="0.25">
      <c r="AJ208" s="27"/>
      <c r="AK208" s="27"/>
      <c r="AL208" s="27"/>
      <c r="AM208" s="27"/>
    </row>
    <row r="209" spans="36:39" x14ac:dyDescent="0.25">
      <c r="AJ209" s="27"/>
      <c r="AK209" s="27"/>
      <c r="AL209" s="27"/>
      <c r="AM209" s="27"/>
    </row>
    <row r="210" spans="36:39" x14ac:dyDescent="0.25">
      <c r="AJ210" s="27"/>
      <c r="AK210" s="27"/>
      <c r="AL210" s="27"/>
      <c r="AM210" s="27"/>
    </row>
    <row r="211" spans="36:39" x14ac:dyDescent="0.25">
      <c r="AJ211" s="27"/>
      <c r="AK211" s="27"/>
      <c r="AL211" s="27"/>
      <c r="AM211" s="27"/>
    </row>
    <row r="212" spans="36:39" x14ac:dyDescent="0.25">
      <c r="AJ212" s="27"/>
      <c r="AK212" s="27"/>
      <c r="AL212" s="27"/>
      <c r="AM212" s="27"/>
    </row>
    <row r="213" spans="36:39" x14ac:dyDescent="0.25">
      <c r="AJ213" s="27"/>
      <c r="AK213" s="27"/>
      <c r="AL213" s="27"/>
      <c r="AM213" s="27"/>
    </row>
    <row r="214" spans="36:39" x14ac:dyDescent="0.25">
      <c r="AJ214" s="27"/>
      <c r="AK214" s="27"/>
      <c r="AL214" s="27"/>
      <c r="AM214" s="27"/>
    </row>
    <row r="215" spans="36:39" x14ac:dyDescent="0.25">
      <c r="AJ215" s="27"/>
      <c r="AK215" s="27"/>
      <c r="AL215" s="27"/>
      <c r="AM215" s="27"/>
    </row>
    <row r="216" spans="36:39" x14ac:dyDescent="0.25">
      <c r="AJ216" s="27"/>
      <c r="AK216" s="27"/>
      <c r="AL216" s="27"/>
      <c r="AM216" s="27"/>
    </row>
    <row r="217" spans="36:39" x14ac:dyDescent="0.25">
      <c r="AJ217" s="27"/>
      <c r="AK217" s="27"/>
      <c r="AL217" s="27"/>
      <c r="AM217" s="27"/>
    </row>
    <row r="218" spans="36:39" x14ac:dyDescent="0.25">
      <c r="AJ218" s="27"/>
      <c r="AK218" s="27"/>
      <c r="AL218" s="27"/>
      <c r="AM218" s="27"/>
    </row>
    <row r="219" spans="36:39" x14ac:dyDescent="0.25">
      <c r="AJ219" s="27"/>
      <c r="AK219" s="27"/>
      <c r="AL219" s="27"/>
      <c r="AM219" s="27"/>
    </row>
    <row r="220" spans="36:39" x14ac:dyDescent="0.25">
      <c r="AJ220" s="27"/>
      <c r="AK220" s="27"/>
      <c r="AL220" s="27"/>
      <c r="AM220" s="27"/>
    </row>
    <row r="221" spans="36:39" x14ac:dyDescent="0.25">
      <c r="AJ221" s="27"/>
      <c r="AK221" s="27"/>
      <c r="AL221" s="27"/>
      <c r="AM221" s="27"/>
    </row>
    <row r="222" spans="36:39" x14ac:dyDescent="0.25">
      <c r="AJ222" s="27"/>
      <c r="AK222" s="27"/>
      <c r="AL222" s="27"/>
      <c r="AM222" s="27"/>
    </row>
    <row r="223" spans="36:39" x14ac:dyDescent="0.25">
      <c r="AJ223" s="27"/>
      <c r="AK223" s="27"/>
      <c r="AL223" s="27"/>
      <c r="AM223" s="27"/>
    </row>
    <row r="224" spans="36:39" x14ac:dyDescent="0.25">
      <c r="AJ224" s="27"/>
      <c r="AK224" s="27"/>
      <c r="AL224" s="27"/>
      <c r="AM224" s="27"/>
    </row>
    <row r="225" spans="36:39" x14ac:dyDescent="0.25">
      <c r="AJ225" s="27"/>
      <c r="AK225" s="27"/>
      <c r="AL225" s="27"/>
      <c r="AM225" s="27"/>
    </row>
    <row r="226" spans="36:39" x14ac:dyDescent="0.25">
      <c r="AJ226" s="27"/>
      <c r="AK226" s="27"/>
      <c r="AL226" s="27"/>
      <c r="AM226" s="27"/>
    </row>
    <row r="227" spans="36:39" x14ac:dyDescent="0.25">
      <c r="AJ227" s="27"/>
      <c r="AK227" s="27"/>
      <c r="AL227" s="27"/>
      <c r="AM227" s="27"/>
    </row>
    <row r="228" spans="36:39" x14ac:dyDescent="0.25">
      <c r="AJ228" s="27"/>
      <c r="AK228" s="27"/>
      <c r="AL228" s="27"/>
      <c r="AM228" s="27"/>
    </row>
    <row r="229" spans="36:39" x14ac:dyDescent="0.25">
      <c r="AJ229" s="27"/>
      <c r="AK229" s="27"/>
      <c r="AL229" s="27"/>
      <c r="AM229" s="27"/>
    </row>
    <row r="230" spans="36:39" x14ac:dyDescent="0.25">
      <c r="AJ230" s="27"/>
      <c r="AK230" s="27"/>
      <c r="AL230" s="27"/>
      <c r="AM230" s="27"/>
    </row>
    <row r="231" spans="36:39" x14ac:dyDescent="0.25">
      <c r="AJ231" s="27"/>
      <c r="AK231" s="27"/>
      <c r="AL231" s="27"/>
      <c r="AM231" s="27"/>
    </row>
    <row r="232" spans="36:39" x14ac:dyDescent="0.25">
      <c r="AJ232" s="27"/>
      <c r="AK232" s="27"/>
      <c r="AL232" s="27"/>
      <c r="AM232" s="27"/>
    </row>
    <row r="233" spans="36:39" x14ac:dyDescent="0.25">
      <c r="AJ233" s="27"/>
      <c r="AK233" s="27"/>
      <c r="AL233" s="27"/>
      <c r="AM233" s="27"/>
    </row>
    <row r="234" spans="36:39" x14ac:dyDescent="0.25">
      <c r="AJ234" s="27"/>
      <c r="AK234" s="27"/>
      <c r="AL234" s="27"/>
      <c r="AM234" s="27"/>
    </row>
    <row r="235" spans="36:39" x14ac:dyDescent="0.25">
      <c r="AJ235" s="27"/>
      <c r="AK235" s="27"/>
      <c r="AL235" s="27"/>
      <c r="AM235" s="27"/>
    </row>
    <row r="236" spans="36:39" x14ac:dyDescent="0.25">
      <c r="AJ236" s="27"/>
      <c r="AK236" s="27"/>
      <c r="AL236" s="27"/>
      <c r="AM236" s="27"/>
    </row>
    <row r="237" spans="36:39" x14ac:dyDescent="0.25">
      <c r="AJ237" s="27"/>
      <c r="AK237" s="27"/>
      <c r="AL237" s="27"/>
      <c r="AM237" s="27"/>
    </row>
    <row r="238" spans="36:39" x14ac:dyDescent="0.25">
      <c r="AJ238" s="27"/>
      <c r="AK238" s="27"/>
      <c r="AL238" s="27"/>
      <c r="AM238" s="27"/>
    </row>
    <row r="239" spans="36:39" x14ac:dyDescent="0.25">
      <c r="AJ239" s="27"/>
      <c r="AK239" s="27"/>
      <c r="AL239" s="27"/>
      <c r="AM239" s="27"/>
    </row>
    <row r="240" spans="36:39" x14ac:dyDescent="0.25">
      <c r="AJ240" s="27"/>
      <c r="AK240" s="27"/>
      <c r="AL240" s="27"/>
      <c r="AM240" s="27"/>
    </row>
    <row r="241" spans="36:39" x14ac:dyDescent="0.25">
      <c r="AJ241" s="27"/>
      <c r="AK241" s="27"/>
      <c r="AL241" s="27"/>
      <c r="AM241" s="27"/>
    </row>
    <row r="242" spans="36:39" x14ac:dyDescent="0.25">
      <c r="AJ242" s="27"/>
      <c r="AK242" s="27"/>
      <c r="AL242" s="27"/>
      <c r="AM242" s="27"/>
    </row>
    <row r="243" spans="36:39" x14ac:dyDescent="0.25">
      <c r="AJ243" s="27"/>
      <c r="AK243" s="27"/>
      <c r="AL243" s="27"/>
      <c r="AM243" s="27"/>
    </row>
    <row r="244" spans="36:39" x14ac:dyDescent="0.25">
      <c r="AJ244" s="27"/>
      <c r="AK244" s="27"/>
      <c r="AL244" s="27"/>
      <c r="AM244" s="27"/>
    </row>
    <row r="245" spans="36:39" x14ac:dyDescent="0.25">
      <c r="AJ245" s="27"/>
      <c r="AK245" s="27"/>
      <c r="AL245" s="27"/>
      <c r="AM245" s="27"/>
    </row>
    <row r="246" spans="36:39" x14ac:dyDescent="0.25">
      <c r="AJ246" s="27"/>
      <c r="AK246" s="27"/>
      <c r="AL246" s="27"/>
      <c r="AM246" s="27"/>
    </row>
    <row r="247" spans="36:39" x14ac:dyDescent="0.25">
      <c r="AJ247" s="27"/>
      <c r="AK247" s="27"/>
      <c r="AL247" s="27"/>
      <c r="AM247" s="27"/>
    </row>
    <row r="248" spans="36:39" x14ac:dyDescent="0.25">
      <c r="AJ248" s="27"/>
      <c r="AK248" s="27"/>
      <c r="AL248" s="27"/>
      <c r="AM248" s="27"/>
    </row>
    <row r="249" spans="36:39" x14ac:dyDescent="0.25">
      <c r="AJ249" s="27"/>
      <c r="AK249" s="27"/>
      <c r="AL249" s="27"/>
      <c r="AM249" s="27"/>
    </row>
    <row r="250" spans="36:39" x14ac:dyDescent="0.25">
      <c r="AJ250" s="27"/>
      <c r="AK250" s="27"/>
      <c r="AL250" s="27"/>
      <c r="AM250" s="27"/>
    </row>
    <row r="251" spans="36:39" x14ac:dyDescent="0.25">
      <c r="AJ251" s="27"/>
      <c r="AK251" s="27"/>
      <c r="AL251" s="27"/>
      <c r="AM251" s="27"/>
    </row>
    <row r="252" spans="36:39" x14ac:dyDescent="0.25">
      <c r="AJ252" s="27"/>
      <c r="AK252" s="27"/>
      <c r="AL252" s="27"/>
      <c r="AM252" s="27"/>
    </row>
    <row r="253" spans="36:39" x14ac:dyDescent="0.25">
      <c r="AJ253" s="27"/>
      <c r="AK253" s="27"/>
      <c r="AL253" s="27"/>
      <c r="AM253" s="27"/>
    </row>
    <row r="254" spans="36:39" x14ac:dyDescent="0.25">
      <c r="AJ254" s="27"/>
      <c r="AK254" s="27"/>
      <c r="AL254" s="27"/>
      <c r="AM254" s="27"/>
    </row>
    <row r="255" spans="36:39" x14ac:dyDescent="0.25">
      <c r="AJ255" s="27"/>
      <c r="AK255" s="27"/>
      <c r="AL255" s="27"/>
      <c r="AM255" s="27"/>
    </row>
    <row r="256" spans="36:39" x14ac:dyDescent="0.25">
      <c r="AJ256" s="27"/>
      <c r="AK256" s="27"/>
      <c r="AL256" s="27"/>
      <c r="AM256" s="27"/>
    </row>
    <row r="257" spans="36:39" x14ac:dyDescent="0.25">
      <c r="AJ257" s="27"/>
      <c r="AK257" s="27"/>
      <c r="AL257" s="27"/>
      <c r="AM257" s="27"/>
    </row>
    <row r="258" spans="36:39" x14ac:dyDescent="0.25">
      <c r="AJ258" s="27"/>
      <c r="AK258" s="27"/>
      <c r="AL258" s="27"/>
      <c r="AM258" s="27"/>
    </row>
    <row r="259" spans="36:39" x14ac:dyDescent="0.25">
      <c r="AJ259" s="27"/>
      <c r="AK259" s="27"/>
      <c r="AL259" s="27"/>
      <c r="AM259" s="27"/>
    </row>
    <row r="260" spans="36:39" x14ac:dyDescent="0.25">
      <c r="AJ260" s="27"/>
      <c r="AK260" s="27"/>
      <c r="AL260" s="27"/>
      <c r="AM260" s="27"/>
    </row>
    <row r="261" spans="36:39" x14ac:dyDescent="0.25">
      <c r="AJ261" s="27"/>
      <c r="AK261" s="27"/>
      <c r="AL261" s="27"/>
      <c r="AM261" s="27"/>
    </row>
    <row r="262" spans="36:39" x14ac:dyDescent="0.25">
      <c r="AJ262" s="27"/>
      <c r="AK262" s="27"/>
      <c r="AL262" s="27"/>
      <c r="AM262" s="27"/>
    </row>
    <row r="263" spans="36:39" x14ac:dyDescent="0.25">
      <c r="AJ263" s="27"/>
      <c r="AK263" s="27"/>
      <c r="AL263" s="27"/>
      <c r="AM263" s="27"/>
    </row>
    <row r="264" spans="36:39" x14ac:dyDescent="0.25">
      <c r="AJ264" s="27"/>
      <c r="AK264" s="27"/>
      <c r="AL264" s="27"/>
      <c r="AM264" s="27"/>
    </row>
    <row r="265" spans="36:39" x14ac:dyDescent="0.25">
      <c r="AJ265" s="27"/>
      <c r="AK265" s="27"/>
      <c r="AL265" s="27"/>
      <c r="AM265" s="27"/>
    </row>
    <row r="266" spans="36:39" x14ac:dyDescent="0.25">
      <c r="AJ266" s="27"/>
      <c r="AK266" s="27"/>
      <c r="AL266" s="27"/>
      <c r="AM266" s="27"/>
    </row>
    <row r="267" spans="36:39" x14ac:dyDescent="0.25">
      <c r="AJ267" s="27"/>
      <c r="AK267" s="27"/>
      <c r="AL267" s="27"/>
      <c r="AM267" s="27"/>
    </row>
    <row r="268" spans="36:39" x14ac:dyDescent="0.25">
      <c r="AJ268" s="27"/>
      <c r="AK268" s="27"/>
      <c r="AL268" s="27"/>
      <c r="AM268" s="27"/>
    </row>
    <row r="269" spans="36:39" x14ac:dyDescent="0.25">
      <c r="AJ269" s="27"/>
      <c r="AK269" s="27"/>
      <c r="AL269" s="27"/>
      <c r="AM269" s="27"/>
    </row>
    <row r="270" spans="36:39" x14ac:dyDescent="0.25">
      <c r="AJ270" s="27"/>
      <c r="AK270" s="27"/>
      <c r="AL270" s="27"/>
      <c r="AM270" s="27"/>
    </row>
    <row r="271" spans="36:39" x14ac:dyDescent="0.25">
      <c r="AJ271" s="27"/>
      <c r="AK271" s="27"/>
      <c r="AL271" s="27"/>
      <c r="AM271" s="27"/>
    </row>
    <row r="272" spans="36:39" x14ac:dyDescent="0.25">
      <c r="AJ272" s="27"/>
      <c r="AK272" s="27"/>
      <c r="AL272" s="27"/>
      <c r="AM272" s="27"/>
    </row>
    <row r="273" spans="36:39" x14ac:dyDescent="0.25">
      <c r="AJ273" s="27"/>
      <c r="AK273" s="27"/>
      <c r="AL273" s="27"/>
      <c r="AM273" s="27"/>
    </row>
    <row r="274" spans="36:39" x14ac:dyDescent="0.25">
      <c r="AJ274" s="27"/>
      <c r="AK274" s="27"/>
      <c r="AL274" s="27"/>
      <c r="AM274" s="27"/>
    </row>
    <row r="275" spans="36:39" x14ac:dyDescent="0.25">
      <c r="AJ275" s="27"/>
      <c r="AK275" s="27"/>
      <c r="AL275" s="27"/>
      <c r="AM275" s="27"/>
    </row>
    <row r="276" spans="36:39" x14ac:dyDescent="0.25">
      <c r="AJ276" s="27"/>
      <c r="AK276" s="27"/>
      <c r="AL276" s="27"/>
      <c r="AM276" s="27"/>
    </row>
    <row r="277" spans="36:39" x14ac:dyDescent="0.25">
      <c r="AJ277" s="27"/>
      <c r="AK277" s="27"/>
      <c r="AL277" s="27"/>
      <c r="AM277" s="27"/>
    </row>
    <row r="278" spans="36:39" x14ac:dyDescent="0.25">
      <c r="AJ278" s="27"/>
      <c r="AK278" s="27"/>
      <c r="AL278" s="27"/>
      <c r="AM278" s="27"/>
    </row>
    <row r="279" spans="36:39" x14ac:dyDescent="0.25">
      <c r="AJ279" s="27"/>
      <c r="AK279" s="27"/>
      <c r="AL279" s="27"/>
      <c r="AM279" s="27"/>
    </row>
    <row r="280" spans="36:39" x14ac:dyDescent="0.25">
      <c r="AJ280" s="27"/>
      <c r="AK280" s="27"/>
      <c r="AL280" s="27"/>
      <c r="AM280" s="27"/>
    </row>
    <row r="281" spans="36:39" x14ac:dyDescent="0.25">
      <c r="AJ281" s="27"/>
      <c r="AK281" s="27"/>
      <c r="AL281" s="27"/>
      <c r="AM281" s="27"/>
    </row>
    <row r="282" spans="36:39" x14ac:dyDescent="0.25">
      <c r="AJ282" s="27"/>
      <c r="AK282" s="27"/>
      <c r="AL282" s="27"/>
      <c r="AM282" s="27"/>
    </row>
    <row r="283" spans="36:39" x14ac:dyDescent="0.25">
      <c r="AJ283" s="27"/>
      <c r="AK283" s="27"/>
      <c r="AL283" s="27"/>
      <c r="AM283" s="27"/>
    </row>
    <row r="284" spans="36:39" x14ac:dyDescent="0.25">
      <c r="AJ284" s="27"/>
      <c r="AK284" s="27"/>
      <c r="AL284" s="27"/>
      <c r="AM284" s="27"/>
    </row>
    <row r="285" spans="36:39" x14ac:dyDescent="0.25">
      <c r="AJ285" s="27"/>
      <c r="AK285" s="27"/>
      <c r="AL285" s="27"/>
      <c r="AM285" s="27"/>
    </row>
    <row r="286" spans="36:39" x14ac:dyDescent="0.25">
      <c r="AJ286" s="27"/>
      <c r="AK286" s="27"/>
      <c r="AL286" s="27"/>
      <c r="AM286" s="27"/>
    </row>
    <row r="287" spans="36:39" x14ac:dyDescent="0.25">
      <c r="AJ287" s="27"/>
      <c r="AK287" s="27"/>
      <c r="AL287" s="27"/>
      <c r="AM287" s="27"/>
    </row>
    <row r="288" spans="36:39" x14ac:dyDescent="0.25">
      <c r="AJ288" s="27"/>
      <c r="AK288" s="27"/>
      <c r="AL288" s="27"/>
      <c r="AM288" s="27"/>
    </row>
    <row r="289" spans="36:39" x14ac:dyDescent="0.25">
      <c r="AJ289" s="27"/>
      <c r="AK289" s="27"/>
      <c r="AL289" s="27"/>
      <c r="AM289" s="27"/>
    </row>
    <row r="290" spans="36:39" x14ac:dyDescent="0.25">
      <c r="AJ290" s="27"/>
      <c r="AK290" s="27"/>
      <c r="AL290" s="27"/>
      <c r="AM290" s="27"/>
    </row>
    <row r="291" spans="36:39" x14ac:dyDescent="0.25">
      <c r="AJ291" s="27"/>
      <c r="AK291" s="27"/>
      <c r="AL291" s="27"/>
      <c r="AM291" s="27"/>
    </row>
    <row r="292" spans="36:39" x14ac:dyDescent="0.25">
      <c r="AJ292" s="27"/>
      <c r="AK292" s="27"/>
      <c r="AL292" s="27"/>
      <c r="AM292" s="27"/>
    </row>
    <row r="293" spans="36:39" x14ac:dyDescent="0.25">
      <c r="AJ293" s="27"/>
      <c r="AK293" s="27"/>
      <c r="AL293" s="27"/>
      <c r="AM293" s="27"/>
    </row>
    <row r="294" spans="36:39" x14ac:dyDescent="0.25">
      <c r="AJ294" s="27"/>
      <c r="AK294" s="27"/>
      <c r="AL294" s="27"/>
      <c r="AM294" s="27"/>
    </row>
    <row r="295" spans="36:39" x14ac:dyDescent="0.25">
      <c r="AJ295" s="27"/>
      <c r="AK295" s="27"/>
      <c r="AL295" s="27"/>
      <c r="AM295" s="27"/>
    </row>
    <row r="296" spans="36:39" x14ac:dyDescent="0.25">
      <c r="AJ296" s="27"/>
      <c r="AK296" s="27"/>
      <c r="AL296" s="27"/>
      <c r="AM296" s="27"/>
    </row>
    <row r="297" spans="36:39" x14ac:dyDescent="0.25">
      <c r="AJ297" s="27"/>
      <c r="AK297" s="27"/>
      <c r="AL297" s="27"/>
      <c r="AM297" s="27"/>
    </row>
    <row r="298" spans="36:39" x14ac:dyDescent="0.25">
      <c r="AJ298" s="27"/>
      <c r="AK298" s="27"/>
      <c r="AL298" s="27"/>
      <c r="AM298" s="27"/>
    </row>
    <row r="299" spans="36:39" x14ac:dyDescent="0.25">
      <c r="AJ299" s="27"/>
      <c r="AK299" s="27"/>
      <c r="AL299" s="27"/>
      <c r="AM299" s="27"/>
    </row>
    <row r="300" spans="36:39" x14ac:dyDescent="0.25">
      <c r="AJ300" s="27"/>
      <c r="AK300" s="27"/>
      <c r="AL300" s="27"/>
      <c r="AM300" s="27"/>
    </row>
    <row r="301" spans="36:39" x14ac:dyDescent="0.25">
      <c r="AJ301" s="27"/>
      <c r="AK301" s="27"/>
      <c r="AL301" s="27"/>
      <c r="AM301" s="27"/>
    </row>
    <row r="302" spans="36:39" x14ac:dyDescent="0.25">
      <c r="AJ302" s="27"/>
      <c r="AK302" s="27"/>
      <c r="AL302" s="27"/>
      <c r="AM302" s="27"/>
    </row>
    <row r="303" spans="36:39" x14ac:dyDescent="0.25">
      <c r="AJ303" s="27"/>
      <c r="AK303" s="27"/>
      <c r="AL303" s="27"/>
      <c r="AM303" s="27"/>
    </row>
    <row r="304" spans="36:39" x14ac:dyDescent="0.25">
      <c r="AJ304" s="27"/>
      <c r="AK304" s="27"/>
      <c r="AL304" s="27"/>
      <c r="AM304" s="27"/>
    </row>
    <row r="305" spans="36:39" x14ac:dyDescent="0.25">
      <c r="AJ305" s="27"/>
      <c r="AK305" s="27"/>
      <c r="AL305" s="27"/>
      <c r="AM305" s="27"/>
    </row>
    <row r="306" spans="36:39" x14ac:dyDescent="0.25">
      <c r="AJ306" s="27"/>
      <c r="AK306" s="27"/>
      <c r="AL306" s="27"/>
      <c r="AM306" s="27"/>
    </row>
    <row r="307" spans="36:39" x14ac:dyDescent="0.25">
      <c r="AJ307" s="27"/>
      <c r="AK307" s="27"/>
      <c r="AL307" s="27"/>
      <c r="AM307" s="27"/>
    </row>
    <row r="308" spans="36:39" x14ac:dyDescent="0.25">
      <c r="AJ308" s="27"/>
      <c r="AK308" s="27"/>
      <c r="AL308" s="27"/>
      <c r="AM308" s="27"/>
    </row>
    <row r="309" spans="36:39" x14ac:dyDescent="0.25">
      <c r="AJ309" s="27"/>
      <c r="AK309" s="27"/>
      <c r="AL309" s="27"/>
      <c r="AM309" s="27"/>
    </row>
    <row r="310" spans="36:39" x14ac:dyDescent="0.25">
      <c r="AJ310" s="27"/>
      <c r="AK310" s="27"/>
      <c r="AL310" s="27"/>
      <c r="AM310" s="27"/>
    </row>
    <row r="311" spans="36:39" x14ac:dyDescent="0.25">
      <c r="AJ311" s="27"/>
      <c r="AK311" s="27"/>
      <c r="AL311" s="27"/>
      <c r="AM311" s="27"/>
    </row>
    <row r="312" spans="36:39" x14ac:dyDescent="0.25">
      <c r="AJ312" s="27"/>
      <c r="AK312" s="27"/>
      <c r="AL312" s="27"/>
      <c r="AM312" s="27"/>
    </row>
    <row r="313" spans="36:39" x14ac:dyDescent="0.25">
      <c r="AJ313" s="27"/>
      <c r="AK313" s="27"/>
      <c r="AL313" s="27"/>
      <c r="AM313" s="27"/>
    </row>
    <row r="314" spans="36:39" x14ac:dyDescent="0.25">
      <c r="AJ314" s="27"/>
      <c r="AK314" s="27"/>
      <c r="AL314" s="27"/>
      <c r="AM314" s="27"/>
    </row>
    <row r="315" spans="36:39" x14ac:dyDescent="0.25">
      <c r="AJ315" s="27"/>
      <c r="AK315" s="27"/>
      <c r="AL315" s="27"/>
      <c r="AM315" s="27"/>
    </row>
    <row r="316" spans="36:39" x14ac:dyDescent="0.25">
      <c r="AJ316" s="27"/>
      <c r="AK316" s="27"/>
      <c r="AL316" s="27"/>
      <c r="AM316" s="27"/>
    </row>
    <row r="317" spans="36:39" x14ac:dyDescent="0.25">
      <c r="AJ317" s="27"/>
      <c r="AK317" s="27"/>
      <c r="AL317" s="27"/>
      <c r="AM317" s="27"/>
    </row>
    <row r="318" spans="36:39" x14ac:dyDescent="0.25">
      <c r="AJ318" s="27"/>
      <c r="AK318" s="27"/>
      <c r="AL318" s="27"/>
      <c r="AM318" s="27"/>
    </row>
    <row r="319" spans="36:39" x14ac:dyDescent="0.25">
      <c r="AJ319" s="27"/>
      <c r="AK319" s="27"/>
      <c r="AL319" s="27"/>
      <c r="AM319" s="27"/>
    </row>
    <row r="320" spans="36:39" x14ac:dyDescent="0.25">
      <c r="AJ320" s="27"/>
      <c r="AK320" s="27"/>
      <c r="AL320" s="27"/>
      <c r="AM320" s="27"/>
    </row>
    <row r="321" spans="36:39" x14ac:dyDescent="0.25">
      <c r="AJ321" s="27"/>
      <c r="AK321" s="27"/>
      <c r="AL321" s="27"/>
      <c r="AM321" s="27"/>
    </row>
    <row r="322" spans="36:39" x14ac:dyDescent="0.25">
      <c r="AJ322" s="27"/>
      <c r="AK322" s="27"/>
      <c r="AL322" s="27"/>
      <c r="AM322" s="27"/>
    </row>
    <row r="323" spans="36:39" x14ac:dyDescent="0.25">
      <c r="AJ323" s="27"/>
      <c r="AK323" s="27"/>
      <c r="AL323" s="27"/>
      <c r="AM323" s="27"/>
    </row>
    <row r="324" spans="36:39" x14ac:dyDescent="0.25">
      <c r="AJ324" s="27"/>
      <c r="AK324" s="27"/>
      <c r="AL324" s="27"/>
      <c r="AM324" s="27"/>
    </row>
    <row r="325" spans="36:39" x14ac:dyDescent="0.25">
      <c r="AJ325" s="27"/>
      <c r="AK325" s="27"/>
      <c r="AL325" s="27"/>
      <c r="AM325" s="27"/>
    </row>
    <row r="326" spans="36:39" x14ac:dyDescent="0.25">
      <c r="AJ326" s="27"/>
      <c r="AK326" s="27"/>
      <c r="AL326" s="27"/>
      <c r="AM326" s="27"/>
    </row>
    <row r="327" spans="36:39" x14ac:dyDescent="0.25">
      <c r="AJ327" s="27"/>
      <c r="AK327" s="27"/>
      <c r="AL327" s="27"/>
      <c r="AM327" s="27"/>
    </row>
    <row r="328" spans="36:39" x14ac:dyDescent="0.25">
      <c r="AJ328" s="27"/>
      <c r="AK328" s="27"/>
      <c r="AL328" s="27"/>
      <c r="AM328" s="27"/>
    </row>
    <row r="329" spans="36:39" x14ac:dyDescent="0.25">
      <c r="AJ329" s="27"/>
      <c r="AK329" s="27"/>
      <c r="AL329" s="27"/>
      <c r="AM329" s="27"/>
    </row>
    <row r="330" spans="36:39" x14ac:dyDescent="0.25">
      <c r="AJ330" s="27"/>
      <c r="AK330" s="27"/>
      <c r="AL330" s="27"/>
      <c r="AM330" s="27"/>
    </row>
    <row r="331" spans="36:39" x14ac:dyDescent="0.25">
      <c r="AJ331" s="27"/>
      <c r="AK331" s="27"/>
      <c r="AL331" s="27"/>
      <c r="AM331" s="27"/>
    </row>
    <row r="332" spans="36:39" x14ac:dyDescent="0.25">
      <c r="AJ332" s="27"/>
      <c r="AK332" s="27"/>
      <c r="AL332" s="27"/>
      <c r="AM332" s="27"/>
    </row>
    <row r="333" spans="36:39" x14ac:dyDescent="0.25">
      <c r="AJ333" s="27"/>
      <c r="AK333" s="27"/>
      <c r="AL333" s="27"/>
      <c r="AM333" s="27"/>
    </row>
    <row r="334" spans="36:39" x14ac:dyDescent="0.25">
      <c r="AJ334" s="27"/>
      <c r="AK334" s="27"/>
      <c r="AL334" s="27"/>
      <c r="AM334" s="27"/>
    </row>
    <row r="335" spans="36:39" x14ac:dyDescent="0.25">
      <c r="AJ335" s="27"/>
      <c r="AK335" s="27"/>
      <c r="AL335" s="27"/>
      <c r="AM335" s="27"/>
    </row>
    <row r="336" spans="36:39" x14ac:dyDescent="0.25">
      <c r="AJ336" s="27"/>
      <c r="AK336" s="27"/>
      <c r="AL336" s="27"/>
      <c r="AM336" s="27"/>
    </row>
    <row r="337" spans="36:39" x14ac:dyDescent="0.25">
      <c r="AJ337" s="27"/>
      <c r="AK337" s="27"/>
      <c r="AL337" s="27"/>
      <c r="AM337" s="27"/>
    </row>
    <row r="338" spans="36:39" x14ac:dyDescent="0.25">
      <c r="AJ338" s="27"/>
      <c r="AK338" s="27"/>
      <c r="AL338" s="27"/>
      <c r="AM338" s="27"/>
    </row>
    <row r="339" spans="36:39" x14ac:dyDescent="0.25">
      <c r="AJ339" s="27"/>
      <c r="AK339" s="27"/>
      <c r="AL339" s="27"/>
      <c r="AM339" s="27"/>
    </row>
    <row r="340" spans="36:39" x14ac:dyDescent="0.25">
      <c r="AJ340" s="27"/>
      <c r="AK340" s="27"/>
      <c r="AL340" s="27"/>
      <c r="AM340" s="27"/>
    </row>
    <row r="341" spans="36:39" x14ac:dyDescent="0.25">
      <c r="AJ341" s="27"/>
      <c r="AK341" s="27"/>
      <c r="AL341" s="27"/>
      <c r="AM341" s="27"/>
    </row>
    <row r="342" spans="36:39" x14ac:dyDescent="0.25">
      <c r="AJ342" s="27"/>
      <c r="AK342" s="27"/>
      <c r="AL342" s="27"/>
      <c r="AM342" s="27"/>
    </row>
    <row r="343" spans="36:39" x14ac:dyDescent="0.25">
      <c r="AJ343" s="27"/>
      <c r="AK343" s="27"/>
      <c r="AL343" s="27"/>
      <c r="AM343" s="27"/>
    </row>
    <row r="344" spans="36:39" x14ac:dyDescent="0.25">
      <c r="AJ344" s="27"/>
      <c r="AK344" s="27"/>
      <c r="AL344" s="27"/>
      <c r="AM344" s="27"/>
    </row>
    <row r="345" spans="36:39" x14ac:dyDescent="0.25">
      <c r="AJ345" s="27"/>
      <c r="AK345" s="27"/>
      <c r="AL345" s="27"/>
      <c r="AM345" s="27"/>
    </row>
    <row r="346" spans="36:39" x14ac:dyDescent="0.25">
      <c r="AJ346" s="27"/>
      <c r="AK346" s="27"/>
      <c r="AL346" s="27"/>
      <c r="AM346" s="27"/>
    </row>
    <row r="347" spans="36:39" x14ac:dyDescent="0.25">
      <c r="AJ347" s="27"/>
      <c r="AK347" s="27"/>
      <c r="AL347" s="27"/>
      <c r="AM347" s="27"/>
    </row>
    <row r="348" spans="36:39" x14ac:dyDescent="0.25">
      <c r="AJ348" s="27"/>
      <c r="AK348" s="27"/>
      <c r="AL348" s="27"/>
      <c r="AM348" s="27"/>
    </row>
    <row r="349" spans="36:39" x14ac:dyDescent="0.25">
      <c r="AJ349" s="27"/>
      <c r="AK349" s="27"/>
      <c r="AL349" s="27"/>
      <c r="AM349" s="27"/>
    </row>
    <row r="350" spans="36:39" x14ac:dyDescent="0.25">
      <c r="AJ350" s="27"/>
      <c r="AK350" s="27"/>
      <c r="AL350" s="27"/>
      <c r="AM350" s="27"/>
    </row>
    <row r="351" spans="36:39" x14ac:dyDescent="0.25">
      <c r="AJ351" s="27"/>
      <c r="AK351" s="27"/>
      <c r="AL351" s="27"/>
      <c r="AM351" s="27"/>
    </row>
    <row r="352" spans="36:39" x14ac:dyDescent="0.25">
      <c r="AJ352" s="27"/>
      <c r="AK352" s="27"/>
      <c r="AL352" s="27"/>
      <c r="AM352" s="27"/>
    </row>
    <row r="353" spans="36:39" x14ac:dyDescent="0.25">
      <c r="AJ353" s="27"/>
      <c r="AK353" s="27"/>
      <c r="AL353" s="27"/>
      <c r="AM353" s="27"/>
    </row>
    <row r="354" spans="36:39" x14ac:dyDescent="0.25">
      <c r="AJ354" s="27"/>
      <c r="AK354" s="27"/>
      <c r="AL354" s="27"/>
      <c r="AM354" s="27"/>
    </row>
    <row r="355" spans="36:39" x14ac:dyDescent="0.25">
      <c r="AJ355" s="27"/>
      <c r="AK355" s="27"/>
      <c r="AL355" s="27"/>
      <c r="AM355" s="27"/>
    </row>
    <row r="356" spans="36:39" x14ac:dyDescent="0.25">
      <c r="AJ356" s="27"/>
      <c r="AK356" s="27"/>
      <c r="AL356" s="27"/>
      <c r="AM356" s="27"/>
    </row>
    <row r="357" spans="36:39" x14ac:dyDescent="0.25">
      <c r="AJ357" s="27"/>
      <c r="AK357" s="27"/>
      <c r="AL357" s="27"/>
      <c r="AM357" s="27"/>
    </row>
    <row r="358" spans="36:39" x14ac:dyDescent="0.25">
      <c r="AJ358" s="27"/>
      <c r="AK358" s="27"/>
      <c r="AL358" s="27"/>
      <c r="AM358" s="27"/>
    </row>
    <row r="359" spans="36:39" x14ac:dyDescent="0.25">
      <c r="AJ359" s="27"/>
      <c r="AK359" s="27"/>
      <c r="AL359" s="27"/>
      <c r="AM359" s="27"/>
    </row>
    <row r="360" spans="36:39" x14ac:dyDescent="0.25">
      <c r="AJ360" s="27"/>
      <c r="AK360" s="27"/>
      <c r="AL360" s="27"/>
      <c r="AM360" s="27"/>
    </row>
    <row r="361" spans="36:39" x14ac:dyDescent="0.25">
      <c r="AJ361" s="27"/>
      <c r="AK361" s="27"/>
      <c r="AL361" s="27"/>
      <c r="AM361" s="27"/>
    </row>
    <row r="362" spans="36:39" x14ac:dyDescent="0.25">
      <c r="AJ362" s="27"/>
      <c r="AK362" s="27"/>
      <c r="AL362" s="27"/>
      <c r="AM362" s="27"/>
    </row>
    <row r="363" spans="36:39" x14ac:dyDescent="0.25">
      <c r="AJ363" s="27"/>
      <c r="AK363" s="27"/>
      <c r="AL363" s="27"/>
      <c r="AM363" s="27"/>
    </row>
    <row r="364" spans="36:39" x14ac:dyDescent="0.25">
      <c r="AJ364" s="27"/>
      <c r="AK364" s="27"/>
      <c r="AL364" s="27"/>
      <c r="AM364" s="27"/>
    </row>
    <row r="365" spans="36:39" x14ac:dyDescent="0.25">
      <c r="AJ365" s="27"/>
      <c r="AK365" s="27"/>
      <c r="AL365" s="27"/>
      <c r="AM365" s="27"/>
    </row>
    <row r="366" spans="36:39" x14ac:dyDescent="0.25">
      <c r="AJ366" s="27"/>
      <c r="AK366" s="27"/>
      <c r="AL366" s="27"/>
      <c r="AM366" s="27"/>
    </row>
    <row r="367" spans="36:39" x14ac:dyDescent="0.25">
      <c r="AJ367" s="27"/>
      <c r="AK367" s="27"/>
      <c r="AL367" s="27"/>
      <c r="AM367" s="27"/>
    </row>
    <row r="368" spans="36:39" x14ac:dyDescent="0.25">
      <c r="AJ368" s="27"/>
      <c r="AK368" s="27"/>
      <c r="AL368" s="27"/>
      <c r="AM368" s="27"/>
    </row>
    <row r="369" spans="36:39" x14ac:dyDescent="0.25">
      <c r="AJ369" s="27"/>
      <c r="AK369" s="27"/>
      <c r="AL369" s="27"/>
      <c r="AM369" s="27"/>
    </row>
    <row r="370" spans="36:39" x14ac:dyDescent="0.25">
      <c r="AJ370" s="27"/>
      <c r="AK370" s="27"/>
      <c r="AL370" s="27"/>
      <c r="AM370" s="27"/>
    </row>
    <row r="371" spans="36:39" x14ac:dyDescent="0.25">
      <c r="AJ371" s="27"/>
      <c r="AK371" s="27"/>
      <c r="AL371" s="27"/>
      <c r="AM371" s="27"/>
    </row>
    <row r="372" spans="36:39" x14ac:dyDescent="0.25">
      <c r="AJ372" s="27"/>
      <c r="AK372" s="27"/>
      <c r="AL372" s="27"/>
      <c r="AM372" s="27"/>
    </row>
    <row r="373" spans="36:39" x14ac:dyDescent="0.25">
      <c r="AJ373" s="27"/>
      <c r="AK373" s="27"/>
      <c r="AL373" s="27"/>
      <c r="AM373" s="27"/>
    </row>
    <row r="374" spans="36:39" x14ac:dyDescent="0.25">
      <c r="AJ374" s="27"/>
      <c r="AK374" s="27"/>
      <c r="AL374" s="27"/>
      <c r="AM374" s="27"/>
    </row>
    <row r="375" spans="36:39" x14ac:dyDescent="0.25">
      <c r="AJ375" s="27"/>
      <c r="AK375" s="27"/>
      <c r="AL375" s="27"/>
      <c r="AM375" s="27"/>
    </row>
  </sheetData>
  <mergeCells count="5">
    <mergeCell ref="B1:K1"/>
    <mergeCell ref="Z1:AI1"/>
    <mergeCell ref="AJ1:AU1"/>
    <mergeCell ref="AV1:BG1"/>
    <mergeCell ref="N1:X1"/>
  </mergeCells>
  <printOptions gridLines="1"/>
  <pageMargins left="0.7" right="0.7" top="0.75" bottom="0.75" header="0.3" footer="0.3"/>
  <pageSetup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H57"/>
  <sheetViews>
    <sheetView workbookViewId="0">
      <pane xSplit="1" ySplit="2" topLeftCell="M18" activePane="bottomRight" state="frozen"/>
      <selection activeCell="J31" sqref="J31"/>
      <selection pane="topRight" activeCell="J31" sqref="J31"/>
      <selection pane="bottomLeft" activeCell="J31" sqref="J31"/>
      <selection pane="bottomRight" activeCell="BQ5" sqref="BQ5"/>
    </sheetView>
  </sheetViews>
  <sheetFormatPr defaultRowHeight="15" x14ac:dyDescent="0.25"/>
  <cols>
    <col min="1" max="1" width="18.7109375" style="27" bestFit="1" customWidth="1"/>
    <col min="2" max="2" width="9.42578125" style="27" bestFit="1" customWidth="1"/>
    <col min="3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2" style="27" customWidth="1"/>
    <col min="13" max="13" width="11.140625" style="27" customWidth="1"/>
    <col min="14" max="14" width="10.5703125" style="27" customWidth="1"/>
    <col min="15" max="15" width="13.85546875" style="27" customWidth="1"/>
    <col min="16" max="16" width="13.85546875" style="27" bestFit="1" customWidth="1"/>
    <col min="17" max="17" width="11.7109375" style="27" customWidth="1"/>
    <col min="18" max="18" width="12.42578125" style="27" customWidth="1"/>
    <col min="19" max="19" width="14.7109375" style="27" customWidth="1"/>
    <col min="20" max="20" width="16.7109375" style="27" customWidth="1"/>
    <col min="21" max="21" width="18" style="27" bestFit="1" customWidth="1"/>
    <col min="22" max="22" width="16.28515625" style="27" bestFit="1" customWidth="1"/>
    <col min="23" max="23" width="18" style="27" bestFit="1" customWidth="1"/>
    <col min="24" max="30" width="16.28515625" style="27" bestFit="1" customWidth="1"/>
    <col min="31" max="41" width="15.5703125" style="27" customWidth="1"/>
    <col min="42" max="50" width="13.42578125" style="27" customWidth="1"/>
    <col min="51" max="52" width="14.85546875" style="27" customWidth="1"/>
    <col min="53" max="53" width="15.5703125" style="29" customWidth="1"/>
    <col min="54" max="54" width="9.140625" style="27" customWidth="1"/>
    <col min="55" max="62" width="9.140625" style="27"/>
    <col min="63" max="63" width="10.140625" style="27" bestFit="1" customWidth="1"/>
    <col min="64" max="64" width="12.5703125" style="4" customWidth="1"/>
    <col min="65" max="65" width="10.85546875" style="27" customWidth="1"/>
    <col min="66" max="66" width="11" style="53" customWidth="1"/>
    <col min="67" max="16384" width="9.140625" style="27"/>
  </cols>
  <sheetData>
    <row r="1" spans="1:86" s="4" customFormat="1" ht="15" customHeight="1" x14ac:dyDescent="0.25">
      <c r="A1" s="1"/>
      <c r="B1" s="72" t="s">
        <v>92</v>
      </c>
      <c r="C1" s="72"/>
      <c r="D1" s="72"/>
      <c r="E1" s="72"/>
      <c r="F1" s="72"/>
      <c r="G1" s="72"/>
      <c r="H1" s="72"/>
      <c r="I1" s="72"/>
      <c r="J1" s="72"/>
      <c r="K1" s="73"/>
      <c r="L1" s="2" t="s">
        <v>0</v>
      </c>
      <c r="M1" s="82" t="s">
        <v>111</v>
      </c>
      <c r="N1" s="83"/>
      <c r="O1" s="83"/>
      <c r="P1" s="83"/>
      <c r="Q1" s="83"/>
      <c r="R1" s="83"/>
      <c r="S1" s="84"/>
      <c r="T1" s="87" t="s">
        <v>112</v>
      </c>
      <c r="U1" s="88"/>
      <c r="V1" s="88"/>
      <c r="W1" s="88"/>
      <c r="X1" s="88"/>
      <c r="Y1" s="88"/>
      <c r="Z1" s="88"/>
      <c r="AA1" s="88"/>
      <c r="AB1" s="88"/>
      <c r="AC1" s="88"/>
      <c r="AD1" s="89"/>
      <c r="AE1" s="3" t="s">
        <v>2</v>
      </c>
      <c r="AF1" s="74" t="s">
        <v>3</v>
      </c>
      <c r="AG1" s="75"/>
      <c r="AH1" s="75"/>
      <c r="AI1" s="75"/>
      <c r="AJ1" s="75"/>
      <c r="AK1" s="75"/>
      <c r="AL1" s="75"/>
      <c r="AM1" s="75"/>
      <c r="AN1" s="75"/>
      <c r="AO1" s="76"/>
      <c r="AP1" s="77" t="s">
        <v>94</v>
      </c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9" t="s">
        <v>4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1"/>
      <c r="BN1" s="47"/>
    </row>
    <row r="2" spans="1:86" s="15" customFormat="1" ht="90" x14ac:dyDescent="0.25">
      <c r="A2" s="5" t="s">
        <v>5</v>
      </c>
      <c r="B2" s="6" t="s">
        <v>6</v>
      </c>
      <c r="C2" s="6" t="s">
        <v>7</v>
      </c>
      <c r="D2" s="6" t="s">
        <v>95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7" t="s">
        <v>15</v>
      </c>
      <c r="M2" s="8" t="s">
        <v>16</v>
      </c>
      <c r="N2" s="8" t="s">
        <v>96</v>
      </c>
      <c r="O2" s="8" t="s">
        <v>17</v>
      </c>
      <c r="P2" s="8" t="s">
        <v>8</v>
      </c>
      <c r="Q2" s="8" t="s">
        <v>12</v>
      </c>
      <c r="R2" s="8" t="s">
        <v>18</v>
      </c>
      <c r="S2" s="8" t="s">
        <v>19</v>
      </c>
      <c r="T2" s="8" t="s">
        <v>113</v>
      </c>
      <c r="U2" s="48" t="s">
        <v>114</v>
      </c>
      <c r="V2" s="48" t="s">
        <v>115</v>
      </c>
      <c r="W2" s="48" t="s">
        <v>116</v>
      </c>
      <c r="X2" s="48" t="s">
        <v>117</v>
      </c>
      <c r="Y2" s="48" t="s">
        <v>118</v>
      </c>
      <c r="Z2" s="48" t="s">
        <v>119</v>
      </c>
      <c r="AA2" s="48" t="s">
        <v>120</v>
      </c>
      <c r="AB2" s="48" t="s">
        <v>121</v>
      </c>
      <c r="AC2" s="48" t="s">
        <v>122</v>
      </c>
      <c r="AD2" s="48" t="s">
        <v>123</v>
      </c>
      <c r="AE2" s="9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0" t="s">
        <v>25</v>
      </c>
      <c r="AK2" s="10" t="s">
        <v>26</v>
      </c>
      <c r="AL2" s="10" t="s">
        <v>27</v>
      </c>
      <c r="AM2" s="10" t="s">
        <v>28</v>
      </c>
      <c r="AN2" s="10" t="s">
        <v>29</v>
      </c>
      <c r="AO2" s="10" t="s">
        <v>30</v>
      </c>
      <c r="AP2" s="11" t="s">
        <v>31</v>
      </c>
      <c r="AQ2" s="11" t="s">
        <v>32</v>
      </c>
      <c r="AR2" s="11" t="s">
        <v>33</v>
      </c>
      <c r="AS2" s="11" t="s">
        <v>34</v>
      </c>
      <c r="AT2" s="11" t="s">
        <v>35</v>
      </c>
      <c r="AU2" s="11" t="s">
        <v>36</v>
      </c>
      <c r="AV2" s="11" t="s">
        <v>37</v>
      </c>
      <c r="AW2" s="11" t="s">
        <v>38</v>
      </c>
      <c r="AX2" s="11" t="s">
        <v>39</v>
      </c>
      <c r="AY2" s="11" t="s">
        <v>40</v>
      </c>
      <c r="AZ2" s="11" t="s">
        <v>41</v>
      </c>
      <c r="BA2" s="12" t="s">
        <v>91</v>
      </c>
      <c r="BB2" s="13">
        <v>2020</v>
      </c>
      <c r="BC2" s="13">
        <v>2021</v>
      </c>
      <c r="BD2" s="13">
        <v>2022</v>
      </c>
      <c r="BE2" s="13">
        <v>2023</v>
      </c>
      <c r="BF2" s="13">
        <v>2024</v>
      </c>
      <c r="BG2" s="13">
        <v>2025</v>
      </c>
      <c r="BH2" s="13">
        <v>2026</v>
      </c>
      <c r="BI2" s="13">
        <v>2027</v>
      </c>
      <c r="BJ2" s="13">
        <v>2028</v>
      </c>
      <c r="BK2" s="13">
        <v>2029</v>
      </c>
      <c r="BL2" s="14" t="s">
        <v>93</v>
      </c>
      <c r="BM2" s="14" t="s">
        <v>97</v>
      </c>
      <c r="BN2" s="49" t="s">
        <v>124</v>
      </c>
    </row>
    <row r="3" spans="1:86" x14ac:dyDescent="0.25">
      <c r="A3" s="16" t="s">
        <v>42</v>
      </c>
      <c r="B3" s="17">
        <v>2264.0354115</v>
      </c>
      <c r="C3" s="17">
        <v>876.68376069999999</v>
      </c>
      <c r="D3" s="17">
        <v>0</v>
      </c>
      <c r="E3" s="17">
        <v>0</v>
      </c>
      <c r="F3" s="17">
        <v>46045176</v>
      </c>
      <c r="G3" s="17">
        <v>53492095.964400001</v>
      </c>
      <c r="H3" s="17">
        <v>0</v>
      </c>
      <c r="I3" s="17">
        <v>0</v>
      </c>
      <c r="J3" s="17">
        <v>10333.1</v>
      </c>
      <c r="K3" s="17">
        <v>0</v>
      </c>
      <c r="L3" s="18">
        <f>B3*0.94</f>
        <v>2128.1932868099998</v>
      </c>
      <c r="M3" s="19">
        <f t="shared" ref="M3:M13" si="0">MAX(F3-((O3-G3)*(F3/(F3+H3))), 0)</f>
        <v>36001106.6844</v>
      </c>
      <c r="N3" s="19">
        <f t="shared" ref="N3:N13" si="1">MAX(H3-((O3-G3)*(H3/(H3+F3))),0)</f>
        <v>0</v>
      </c>
      <c r="O3" s="19">
        <f t="shared" ref="O3:O51" si="2">MIN(((J3*8784*0.7)+(0.15*K3*8784)), SUM(F3:H3))</f>
        <v>63536165.280000001</v>
      </c>
      <c r="P3" s="19">
        <f>0.55*8784*C3*K3+E3</f>
        <v>0</v>
      </c>
      <c r="Q3" s="19">
        <f>K3*8784*0.55+I3</f>
        <v>0</v>
      </c>
      <c r="R3" s="20">
        <f>G3/(8784*J3)</f>
        <v>0.5893409998866711</v>
      </c>
      <c r="S3" s="20">
        <f t="shared" ref="S3:S12" si="3">(O3-(0.15*8784*K3))/(8784*J3)</f>
        <v>0.7</v>
      </c>
      <c r="T3" s="39">
        <f t="shared" ref="T3:T4" si="4">B3*F3+D3*H3+C3*G3</f>
        <v>151143560850.54541</v>
      </c>
      <c r="U3" s="50">
        <f t="shared" ref="U3:AC18" si="5">(U$53*((U$53*$B3)+(U$54*$L3))*$F3)+(U$54*((U$53*$B3)+(U$54*$L3))*$M3)+(U$53*$D3*$H3)+(U$54*$D3*$N3)+(U$53*$C3*$G3)+(U$54*$C3*$O3)</f>
        <v>149138251859.17783</v>
      </c>
      <c r="V3" s="50">
        <f t="shared" si="5"/>
        <v>147160231022.13757</v>
      </c>
      <c r="W3" s="50">
        <f t="shared" si="5"/>
        <v>145209498339.42453</v>
      </c>
      <c r="X3" s="50">
        <f t="shared" si="5"/>
        <v>143286053811.03885</v>
      </c>
      <c r="Y3" s="50">
        <f t="shared" si="5"/>
        <v>141389897436.98047</v>
      </c>
      <c r="Z3" s="50">
        <f t="shared" si="5"/>
        <v>139521029217.24936</v>
      </c>
      <c r="AA3" s="50">
        <f t="shared" si="5"/>
        <v>137679449151.84552</v>
      </c>
      <c r="AB3" s="50">
        <f t="shared" si="5"/>
        <v>135865157240.76901</v>
      </c>
      <c r="AC3" s="50">
        <f t="shared" si="5"/>
        <v>134078153484.01981</v>
      </c>
      <c r="AD3" s="50">
        <f t="shared" ref="AD3:AD4" si="6">($L3*$M3)+($D3*$N3)+($C3*$O3)</f>
        <v>132318437881.59785</v>
      </c>
      <c r="AE3" s="21">
        <v>2329528.2830145163</v>
      </c>
      <c r="AF3" s="22">
        <v>4596882.7422880698</v>
      </c>
      <c r="AG3" s="22">
        <v>5214380.8872008417</v>
      </c>
      <c r="AH3" s="22">
        <v>5914827.408295366</v>
      </c>
      <c r="AI3" s="22">
        <v>6709364.7408451298</v>
      </c>
      <c r="AJ3" s="22">
        <v>7610632.0807540147</v>
      </c>
      <c r="AK3" s="22">
        <v>8632966.4440490995</v>
      </c>
      <c r="AL3" s="22">
        <v>9792630.7346464135</v>
      </c>
      <c r="AM3" s="22">
        <v>11108072.448404405</v>
      </c>
      <c r="AN3" s="22">
        <v>12600217.128830224</v>
      </c>
      <c r="AO3" s="22">
        <v>14292801.242619921</v>
      </c>
      <c r="AP3" s="23">
        <v>1.3565448857668829E-2</v>
      </c>
      <c r="AQ3" s="23">
        <v>2.1110249168110995E-2</v>
      </c>
      <c r="AR3" s="23">
        <v>3.0020743411710758E-2</v>
      </c>
      <c r="AS3" s="23">
        <v>4.0142900821594239E-2</v>
      </c>
      <c r="AT3" s="23">
        <v>5.1321765299617413E-2</v>
      </c>
      <c r="AU3" s="23">
        <v>6.1878068330440204E-2</v>
      </c>
      <c r="AV3" s="23">
        <v>7.1467168062364167E-2</v>
      </c>
      <c r="AW3" s="23">
        <v>8.0128552787421717E-2</v>
      </c>
      <c r="AX3" s="23">
        <v>8.7899819948471861E-2</v>
      </c>
      <c r="AY3" s="23">
        <v>9.4816763133538096E-2</v>
      </c>
      <c r="AZ3" s="23">
        <v>1.5062729353312405</v>
      </c>
      <c r="BA3" s="24">
        <v>92654857.354800001</v>
      </c>
      <c r="BB3" s="25">
        <f t="shared" ref="BB3:BK18" si="7">(U3+$P3)/($M3+$N3+$O3+$Q3+$AE3+AF3+(MIN(AP3*$BA3,$BA3*$AZ3*AP3)))</f>
        <v>1384.4916279961635</v>
      </c>
      <c r="BC3" s="25">
        <f t="shared" si="7"/>
        <v>1349.6338942322477</v>
      </c>
      <c r="BD3" s="25">
        <f t="shared" si="7"/>
        <v>1313.3619906174249</v>
      </c>
      <c r="BE3" s="25">
        <f t="shared" si="7"/>
        <v>1275.9721141855612</v>
      </c>
      <c r="BF3" s="25">
        <f t="shared" si="7"/>
        <v>1237.7363730004797</v>
      </c>
      <c r="BG3" s="25">
        <f t="shared" si="7"/>
        <v>1200.3557066326671</v>
      </c>
      <c r="BH3" s="25">
        <f t="shared" si="7"/>
        <v>1164.0010083032362</v>
      </c>
      <c r="BI3" s="25">
        <f t="shared" si="7"/>
        <v>1128.455907277468</v>
      </c>
      <c r="BJ3" s="25">
        <f t="shared" si="7"/>
        <v>1093.5214370073836</v>
      </c>
      <c r="BK3" s="25">
        <f t="shared" si="7"/>
        <v>1059.0148661971609</v>
      </c>
      <c r="BL3" s="26">
        <f>AVERAGE(BB3:BK3)</f>
        <v>1220.6544925449793</v>
      </c>
      <c r="BM3" s="26">
        <f>BK3</f>
        <v>1059.0148661971609</v>
      </c>
      <c r="BN3" s="51">
        <v>1146.9510007301601</v>
      </c>
      <c r="BO3" s="28"/>
      <c r="BP3" s="28"/>
      <c r="BQ3" s="28"/>
      <c r="BR3" s="28"/>
      <c r="BS3" s="28"/>
      <c r="BT3" s="28"/>
      <c r="BU3" s="28"/>
      <c r="BV3" s="28"/>
      <c r="BW3" s="28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</row>
    <row r="4" spans="1:86" x14ac:dyDescent="0.25">
      <c r="A4" s="16" t="s">
        <v>43</v>
      </c>
      <c r="B4" s="17">
        <v>2851.8639784000002</v>
      </c>
      <c r="C4" s="17">
        <v>1149.0343319000001</v>
      </c>
      <c r="D4" s="17">
        <v>0</v>
      </c>
      <c r="E4" s="17">
        <v>1179006933.8139415</v>
      </c>
      <c r="F4" s="17">
        <v>215407</v>
      </c>
      <c r="G4" s="17">
        <v>2204942.0011</v>
      </c>
      <c r="H4" s="17">
        <v>0</v>
      </c>
      <c r="I4" s="17">
        <v>741852.83059999999</v>
      </c>
      <c r="J4" s="17">
        <v>589</v>
      </c>
      <c r="K4" s="17">
        <v>0</v>
      </c>
      <c r="L4" s="18">
        <f t="shared" ref="L4:L51" si="8">B4*0.94</f>
        <v>2680.7521396960001</v>
      </c>
      <c r="M4" s="19">
        <f t="shared" si="0"/>
        <v>0</v>
      </c>
      <c r="N4" s="19">
        <f t="shared" si="1"/>
        <v>0</v>
      </c>
      <c r="O4" s="19">
        <f t="shared" si="2"/>
        <v>2420349.0011</v>
      </c>
      <c r="P4" s="19">
        <f t="shared" ref="P4:P50" si="9">0.55*8784*C4*K4+E4</f>
        <v>1179006933.8139415</v>
      </c>
      <c r="Q4" s="19">
        <f t="shared" ref="Q4:Q51" si="10">K4*8784*0.55+I4</f>
        <v>741852.83059999999</v>
      </c>
      <c r="R4" s="20">
        <f t="shared" ref="R4:R50" si="11">G4/(8784*J4)</f>
        <v>0.42617654902338253</v>
      </c>
      <c r="S4" s="20">
        <f t="shared" si="3"/>
        <v>0.46781093752416031</v>
      </c>
      <c r="T4" s="39">
        <f t="shared" si="4"/>
        <v>3147865523.1073966</v>
      </c>
      <c r="U4" s="50">
        <f t="shared" si="5"/>
        <v>3107868098.6354599</v>
      </c>
      <c r="V4" s="50">
        <f t="shared" si="5"/>
        <v>3068607847.9203176</v>
      </c>
      <c r="W4" s="50">
        <f t="shared" si="5"/>
        <v>3030084770.9619694</v>
      </c>
      <c r="X4" s="50">
        <f t="shared" si="5"/>
        <v>2992298867.7604156</v>
      </c>
      <c r="Y4" s="50">
        <f t="shared" si="5"/>
        <v>2955250138.3156557</v>
      </c>
      <c r="Z4" s="50">
        <f t="shared" si="5"/>
        <v>2918938582.6276903</v>
      </c>
      <c r="AA4" s="50">
        <f t="shared" si="5"/>
        <v>2883364200.6965189</v>
      </c>
      <c r="AB4" s="50">
        <f t="shared" si="5"/>
        <v>2848526992.5221424</v>
      </c>
      <c r="AC4" s="50">
        <f t="shared" si="5"/>
        <v>2814426958.1045599</v>
      </c>
      <c r="AD4" s="50">
        <f t="shared" si="6"/>
        <v>2781064097.4437709</v>
      </c>
      <c r="AE4" s="21"/>
      <c r="AF4" s="22">
        <v>61595</v>
      </c>
      <c r="AG4" s="22">
        <v>68633</v>
      </c>
      <c r="AH4" s="22">
        <v>76475</v>
      </c>
      <c r="AI4" s="22">
        <v>85213</v>
      </c>
      <c r="AJ4" s="22">
        <v>94950</v>
      </c>
      <c r="AK4" s="22">
        <v>105799</v>
      </c>
      <c r="AL4" s="22">
        <v>117887</v>
      </c>
      <c r="AM4" s="22">
        <v>131357</v>
      </c>
      <c r="AN4" s="22">
        <v>146365</v>
      </c>
      <c r="AO4" s="22">
        <v>163089</v>
      </c>
      <c r="AP4" s="23">
        <v>1.2212421844644984E-2</v>
      </c>
      <c r="AQ4" s="23">
        <v>1.9521570512016733E-2</v>
      </c>
      <c r="AR4" s="23">
        <v>2.8244504204679194E-2</v>
      </c>
      <c r="AS4" s="23">
        <v>3.8228870530589272E-2</v>
      </c>
      <c r="AT4" s="23">
        <v>4.9320367399744186E-2</v>
      </c>
      <c r="AU4" s="23">
        <v>6.0204737187786357E-2</v>
      </c>
      <c r="AV4" s="23">
        <v>7.0126534583745154E-2</v>
      </c>
      <c r="AW4" s="23">
        <v>7.9121468770809833E-2</v>
      </c>
      <c r="AX4" s="23">
        <v>8.7223586883008228E-2</v>
      </c>
      <c r="AY4" s="23">
        <v>9.4465345874631207E-2</v>
      </c>
      <c r="AZ4" s="23">
        <v>0.95575594451088541</v>
      </c>
      <c r="BA4" s="24">
        <v>6898283.4660999998</v>
      </c>
      <c r="BB4" s="25">
        <f t="shared" si="7"/>
        <v>1297.3569424636721</v>
      </c>
      <c r="BC4" s="25">
        <f t="shared" si="7"/>
        <v>1264.3434010436536</v>
      </c>
      <c r="BD4" s="25">
        <f t="shared" si="7"/>
        <v>1228.9695687980284</v>
      </c>
      <c r="BE4" s="25">
        <f t="shared" si="7"/>
        <v>1191.9853395711266</v>
      </c>
      <c r="BF4" s="25">
        <f t="shared" si="7"/>
        <v>1154.0709954846911</v>
      </c>
      <c r="BG4" s="25">
        <f t="shared" si="7"/>
        <v>1118.1495134282377</v>
      </c>
      <c r="BH4" s="25">
        <f t="shared" si="7"/>
        <v>1085.4877861910029</v>
      </c>
      <c r="BI4" s="25">
        <f t="shared" si="7"/>
        <v>1055.651231732118</v>
      </c>
      <c r="BJ4" s="25">
        <f t="shared" si="7"/>
        <v>1028.2712647199037</v>
      </c>
      <c r="BK4" s="25">
        <f t="shared" si="7"/>
        <v>1003.0300713079674</v>
      </c>
      <c r="BL4" s="26">
        <f t="shared" ref="BL4:BL51" si="12">AVERAGE(BB4:BK4)</f>
        <v>1142.7316114740402</v>
      </c>
      <c r="BM4" s="26">
        <f t="shared" ref="BM4:BM51" si="13">BK4</f>
        <v>1003.0300713079674</v>
      </c>
      <c r="BN4" s="51">
        <v>1096.9900634931455</v>
      </c>
      <c r="BO4" s="28"/>
      <c r="BP4" s="28"/>
      <c r="BQ4" s="28"/>
      <c r="BR4" s="28"/>
      <c r="BS4" s="28"/>
      <c r="BT4" s="28"/>
      <c r="BU4" s="28"/>
      <c r="BV4" s="28"/>
      <c r="BW4" s="28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1:86" x14ac:dyDescent="0.25">
      <c r="A5" s="16" t="s">
        <v>44</v>
      </c>
      <c r="B5" s="17">
        <v>2268.1042771000002</v>
      </c>
      <c r="C5" s="17">
        <v>899.86091399999998</v>
      </c>
      <c r="D5" s="17">
        <v>1562.9144492</v>
      </c>
      <c r="E5" s="17">
        <v>17227768.092891555</v>
      </c>
      <c r="F5" s="17">
        <v>24335930</v>
      </c>
      <c r="G5" s="17">
        <v>26782325.404100001</v>
      </c>
      <c r="H5" s="17">
        <v>1033871.4028</v>
      </c>
      <c r="I5" s="17">
        <v>19361.3842611</v>
      </c>
      <c r="J5" s="17">
        <v>11201.5</v>
      </c>
      <c r="K5" s="17">
        <v>0</v>
      </c>
      <c r="L5" s="18">
        <f t="shared" si="8"/>
        <v>2132.018020474</v>
      </c>
      <c r="M5" s="19">
        <f t="shared" si="0"/>
        <v>0</v>
      </c>
      <c r="N5" s="19">
        <f t="shared" si="1"/>
        <v>0</v>
      </c>
      <c r="O5" s="19">
        <f t="shared" si="2"/>
        <v>52152126.806900002</v>
      </c>
      <c r="P5" s="19">
        <f t="shared" si="9"/>
        <v>17227768.092891555</v>
      </c>
      <c r="Q5" s="19">
        <f t="shared" si="10"/>
        <v>19361.3842611</v>
      </c>
      <c r="R5" s="20">
        <f t="shared" si="11"/>
        <v>0.27219476733108133</v>
      </c>
      <c r="S5" s="20">
        <f t="shared" si="3"/>
        <v>0.53003373709484003</v>
      </c>
      <c r="T5" s="39">
        <f>B5*F5+D5*H5+C5*G5</f>
        <v>80912647291.435852</v>
      </c>
      <c r="U5" s="50">
        <f t="shared" si="5"/>
        <v>77216287906.473251</v>
      </c>
      <c r="V5" s="50">
        <f t="shared" si="5"/>
        <v>73586164233.81488</v>
      </c>
      <c r="W5" s="50">
        <f t="shared" si="5"/>
        <v>70022276273.46077</v>
      </c>
      <c r="X5" s="50">
        <f t="shared" si="5"/>
        <v>66524624025.410919</v>
      </c>
      <c r="Y5" s="50">
        <f t="shared" si="5"/>
        <v>63093207489.665298</v>
      </c>
      <c r="Z5" s="50">
        <f t="shared" si="5"/>
        <v>59728026666.223938</v>
      </c>
      <c r="AA5" s="50">
        <f t="shared" si="5"/>
        <v>56429081555.086807</v>
      </c>
      <c r="AB5" s="50">
        <f t="shared" si="5"/>
        <v>53196372156.253937</v>
      </c>
      <c r="AC5" s="50">
        <f t="shared" si="5"/>
        <v>50029898469.725311</v>
      </c>
      <c r="AD5" s="50">
        <f>($L5*$M5)+($D5*$N5)+($C5*$O5)</f>
        <v>46929660495.500938</v>
      </c>
      <c r="AE5" s="21">
        <v>1818486.110605574</v>
      </c>
      <c r="AF5" s="22">
        <v>2150929.7962148427</v>
      </c>
      <c r="AG5" s="22">
        <v>2282026.0444199638</v>
      </c>
      <c r="AH5" s="22">
        <v>2421112.4308079784</v>
      </c>
      <c r="AI5" s="22">
        <v>2568675.943443425</v>
      </c>
      <c r="AJ5" s="22">
        <v>2725233.2516516135</v>
      </c>
      <c r="AK5" s="22">
        <v>2891332.5150511358</v>
      </c>
      <c r="AL5" s="22">
        <v>3067555.3028444485</v>
      </c>
      <c r="AM5" s="22">
        <v>3254518.6300866101</v>
      </c>
      <c r="AN5" s="22">
        <v>3452877.1180618308</v>
      </c>
      <c r="AO5" s="22">
        <v>3663325.286332035</v>
      </c>
      <c r="AP5" s="23">
        <v>5.2367999867446578E-2</v>
      </c>
      <c r="AQ5" s="23">
        <v>6.2772281450957992E-2</v>
      </c>
      <c r="AR5" s="23">
        <v>7.2197706945918413E-2</v>
      </c>
      <c r="AS5" s="23">
        <v>8.0688243125984341E-2</v>
      </c>
      <c r="AT5" s="23">
        <v>8.828567033371125E-2</v>
      </c>
      <c r="AU5" s="23">
        <v>9.5029689261253603E-2</v>
      </c>
      <c r="AV5" s="23">
        <v>0.10095802249991032</v>
      </c>
      <c r="AW5" s="23">
        <v>0.10610651111465083</v>
      </c>
      <c r="AX5" s="23">
        <v>0.11050920648721524</v>
      </c>
      <c r="AY5" s="23">
        <v>0.11419845765945275</v>
      </c>
      <c r="AZ5" s="23">
        <v>1.4251222105415922</v>
      </c>
      <c r="BA5" s="24">
        <v>80700600.059299991</v>
      </c>
      <c r="BB5" s="25">
        <f t="shared" si="7"/>
        <v>1279.3988986059667</v>
      </c>
      <c r="BC5" s="25">
        <f t="shared" si="7"/>
        <v>1199.9686759069584</v>
      </c>
      <c r="BD5" s="25">
        <f t="shared" si="7"/>
        <v>1125.3588417781305</v>
      </c>
      <c r="BE5" s="25">
        <f t="shared" si="7"/>
        <v>1055.0435818339165</v>
      </c>
      <c r="BF5" s="25">
        <f t="shared" si="7"/>
        <v>988.57331062838625</v>
      </c>
      <c r="BG5" s="25">
        <f t="shared" si="7"/>
        <v>925.56179716508575</v>
      </c>
      <c r="BH5" s="25">
        <f t="shared" si="7"/>
        <v>865.67584754249037</v>
      </c>
      <c r="BI5" s="25">
        <f t="shared" si="7"/>
        <v>808.62697354424097</v>
      </c>
      <c r="BJ5" s="25">
        <f t="shared" si="7"/>
        <v>754.16461734615132</v>
      </c>
      <c r="BK5" s="25">
        <f t="shared" si="7"/>
        <v>702.07060566763369</v>
      </c>
      <c r="BL5" s="26">
        <f t="shared" si="12"/>
        <v>970.4443150018958</v>
      </c>
      <c r="BM5" s="26">
        <f t="shared" si="13"/>
        <v>702.07060566763369</v>
      </c>
      <c r="BN5" s="51">
        <v>734.73343512695396</v>
      </c>
      <c r="BO5" s="28"/>
      <c r="BP5" s="28"/>
      <c r="BQ5" s="28"/>
      <c r="BR5" s="28"/>
      <c r="BS5" s="28"/>
      <c r="BT5" s="28"/>
      <c r="BU5" s="28"/>
      <c r="BV5" s="28"/>
      <c r="BW5" s="28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1:86" x14ac:dyDescent="0.25">
      <c r="A6" s="16" t="s">
        <v>45</v>
      </c>
      <c r="B6" s="17">
        <v>2276.1671658999999</v>
      </c>
      <c r="C6" s="17">
        <v>827.20611759999997</v>
      </c>
      <c r="D6" s="17">
        <v>1446.3626015</v>
      </c>
      <c r="E6" s="17">
        <v>789080955.25707102</v>
      </c>
      <c r="F6" s="17">
        <v>28378831</v>
      </c>
      <c r="G6" s="17">
        <v>15651184.9989</v>
      </c>
      <c r="H6" s="17">
        <v>860469.77339999995</v>
      </c>
      <c r="I6" s="17">
        <v>1310917.1879999998</v>
      </c>
      <c r="J6" s="17">
        <v>5588.4</v>
      </c>
      <c r="K6" s="17">
        <v>0</v>
      </c>
      <c r="L6" s="18">
        <f t="shared" si="8"/>
        <v>2139.597135946</v>
      </c>
      <c r="M6" s="19">
        <f t="shared" si="0"/>
        <v>10218692.588789813</v>
      </c>
      <c r="N6" s="19">
        <f t="shared" si="1"/>
        <v>309839.26351019286</v>
      </c>
      <c r="O6" s="19">
        <f t="shared" si="2"/>
        <v>34361953.919999994</v>
      </c>
      <c r="P6" s="19">
        <f t="shared" si="9"/>
        <v>789080955.25707102</v>
      </c>
      <c r="Q6" s="19">
        <f t="shared" si="10"/>
        <v>1310917.1879999998</v>
      </c>
      <c r="R6" s="20">
        <f t="shared" si="11"/>
        <v>0.31883604537555943</v>
      </c>
      <c r="S6" s="20">
        <f t="shared" si="3"/>
        <v>0.7</v>
      </c>
      <c r="T6" s="39">
        <f t="shared" ref="T6:T51" si="14">B6*F6+D6*H6+C6*G6</f>
        <v>78786270607.571426</v>
      </c>
      <c r="U6" s="50">
        <f t="shared" si="5"/>
        <v>75758076170.065186</v>
      </c>
      <c r="V6" s="50">
        <f t="shared" si="5"/>
        <v>72779484345.49472</v>
      </c>
      <c r="W6" s="50">
        <f t="shared" si="5"/>
        <v>69850495133.859985</v>
      </c>
      <c r="X6" s="50">
        <f t="shared" si="5"/>
        <v>66971108535.161011</v>
      </c>
      <c r="Y6" s="50">
        <f t="shared" si="5"/>
        <v>64141324549.397804</v>
      </c>
      <c r="Z6" s="50">
        <f t="shared" si="5"/>
        <v>61361143176.570328</v>
      </c>
      <c r="AA6" s="50">
        <f t="shared" si="5"/>
        <v>58630564416.678627</v>
      </c>
      <c r="AB6" s="50">
        <f t="shared" si="5"/>
        <v>55949588269.722687</v>
      </c>
      <c r="AC6" s="50">
        <f t="shared" si="5"/>
        <v>53318214735.702484</v>
      </c>
      <c r="AD6" s="50">
        <f t="shared" ref="AD6:AD51" si="15">($L6*$M6)+($D6*$N6)+($C6*$O6)</f>
        <v>50736443814.618042</v>
      </c>
      <c r="AE6" s="21">
        <v>842037.12970128574</v>
      </c>
      <c r="AF6" s="22">
        <v>2288229.0213397061</v>
      </c>
      <c r="AG6" s="22">
        <v>2479266.0746687674</v>
      </c>
      <c r="AH6" s="22">
        <v>2686252.2115048999</v>
      </c>
      <c r="AI6" s="22">
        <v>2910518.9707317012</v>
      </c>
      <c r="AJ6" s="22">
        <v>3153509.0572316013</v>
      </c>
      <c r="AK6" s="22">
        <v>3416785.6227859175</v>
      </c>
      <c r="AL6" s="22">
        <v>3702042.3218080997</v>
      </c>
      <c r="AM6" s="22">
        <v>4011114.2065985613</v>
      </c>
      <c r="AN6" s="22">
        <v>4345989.5322101079</v>
      </c>
      <c r="AO6" s="22">
        <v>4708822.5468645049</v>
      </c>
      <c r="AP6" s="23">
        <v>1.5237756645043206E-2</v>
      </c>
      <c r="AQ6" s="23">
        <v>2.3140612618675508E-2</v>
      </c>
      <c r="AR6" s="23">
        <v>3.238611909352046E-2</v>
      </c>
      <c r="AS6" s="23">
        <v>4.2820567914841019E-2</v>
      </c>
      <c r="AT6" s="23">
        <v>5.4211349179579094E-2</v>
      </c>
      <c r="AU6" s="23">
        <v>6.4613667196547847E-2</v>
      </c>
      <c r="AV6" s="23">
        <v>7.4065695082287608E-2</v>
      </c>
      <c r="AW6" s="23">
        <v>8.2603816043337261E-2</v>
      </c>
      <c r="AX6" s="23">
        <v>9.026270259875846E-2</v>
      </c>
      <c r="AY6" s="23">
        <v>9.7075392238470892E-2</v>
      </c>
      <c r="AZ6" s="23">
        <v>1.1398795462238362</v>
      </c>
      <c r="BA6" s="24">
        <v>50378720.481699996</v>
      </c>
      <c r="BB6" s="25">
        <f t="shared" si="7"/>
        <v>1527.9078681429212</v>
      </c>
      <c r="BC6" s="25">
        <f t="shared" si="7"/>
        <v>1451.3857068472912</v>
      </c>
      <c r="BD6" s="25">
        <f t="shared" si="7"/>
        <v>1375.3473185145519</v>
      </c>
      <c r="BE6" s="25">
        <f t="shared" si="7"/>
        <v>1300.2998138925414</v>
      </c>
      <c r="BF6" s="25">
        <f t="shared" si="7"/>
        <v>1226.7674419278799</v>
      </c>
      <c r="BG6" s="25">
        <f t="shared" si="7"/>
        <v>1157.0284824225375</v>
      </c>
      <c r="BH6" s="25">
        <f t="shared" si="7"/>
        <v>1090.7326868506304</v>
      </c>
      <c r="BI6" s="25">
        <f t="shared" si="7"/>
        <v>1027.5760571841952</v>
      </c>
      <c r="BJ6" s="25">
        <f t="shared" si="7"/>
        <v>967.29424885645153</v>
      </c>
      <c r="BK6" s="25">
        <f t="shared" si="7"/>
        <v>909.65714587854814</v>
      </c>
      <c r="BL6" s="26">
        <f t="shared" si="12"/>
        <v>1203.3996770517547</v>
      </c>
      <c r="BM6" s="26">
        <f t="shared" si="13"/>
        <v>909.65714587854814</v>
      </c>
      <c r="BN6" s="51">
        <v>967.94566497346625</v>
      </c>
      <c r="BO6" s="28"/>
      <c r="BP6" s="28"/>
      <c r="BQ6" s="28"/>
      <c r="BR6" s="28"/>
      <c r="BS6" s="28"/>
      <c r="BT6" s="28"/>
      <c r="BU6" s="28"/>
      <c r="BV6" s="28"/>
      <c r="BW6" s="28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1:86" x14ac:dyDescent="0.25">
      <c r="A7" s="16" t="s">
        <v>46</v>
      </c>
      <c r="B7" s="17">
        <v>2184.3824657999999</v>
      </c>
      <c r="C7" s="17">
        <v>866.62532759999999</v>
      </c>
      <c r="D7" s="17">
        <v>1405.0881457</v>
      </c>
      <c r="E7" s="17">
        <v>9203690697.6602497</v>
      </c>
      <c r="F7" s="17">
        <v>933157</v>
      </c>
      <c r="G7" s="17">
        <v>81298989.272799999</v>
      </c>
      <c r="H7" s="17">
        <v>10403921</v>
      </c>
      <c r="I7" s="17">
        <v>14405899.252831599</v>
      </c>
      <c r="J7" s="17">
        <v>20765.3</v>
      </c>
      <c r="K7" s="17">
        <v>1855.2</v>
      </c>
      <c r="L7" s="18">
        <f t="shared" si="8"/>
        <v>2053.3195178519995</v>
      </c>
      <c r="M7" s="19">
        <f t="shared" si="0"/>
        <v>0</v>
      </c>
      <c r="N7" s="19">
        <f t="shared" si="1"/>
        <v>0</v>
      </c>
      <c r="O7" s="19">
        <f t="shared" si="2"/>
        <v>92636067.272799999</v>
      </c>
      <c r="P7" s="19">
        <f t="shared" si="9"/>
        <v>16971116790.127369</v>
      </c>
      <c r="Q7" s="19">
        <f t="shared" si="10"/>
        <v>23368741.492831599</v>
      </c>
      <c r="R7" s="20">
        <f t="shared" si="11"/>
        <v>0.44571229003685803</v>
      </c>
      <c r="S7" s="20">
        <f t="shared" si="3"/>
        <v>0.49446530378017761</v>
      </c>
      <c r="T7" s="39">
        <f t="shared" si="14"/>
        <v>87112561066.627014</v>
      </c>
      <c r="U7" s="50">
        <f t="shared" si="5"/>
        <v>86418373967.092255</v>
      </c>
      <c r="V7" s="50">
        <f t="shared" si="5"/>
        <v>85726632913.703857</v>
      </c>
      <c r="W7" s="50">
        <f t="shared" si="5"/>
        <v>85037337906.461823</v>
      </c>
      <c r="X7" s="50">
        <f t="shared" si="5"/>
        <v>84350488945.36618</v>
      </c>
      <c r="Y7" s="50">
        <f t="shared" si="5"/>
        <v>83666086030.416901</v>
      </c>
      <c r="Z7" s="50">
        <f t="shared" si="5"/>
        <v>82984129161.613968</v>
      </c>
      <c r="AA7" s="50">
        <f t="shared" si="5"/>
        <v>82304618338.957397</v>
      </c>
      <c r="AB7" s="50">
        <f t="shared" si="5"/>
        <v>81627553562.447235</v>
      </c>
      <c r="AC7" s="50">
        <f t="shared" si="5"/>
        <v>80952934832.083405</v>
      </c>
      <c r="AD7" s="50">
        <f t="shared" si="15"/>
        <v>80280762147.865936</v>
      </c>
      <c r="AE7" s="21">
        <v>1034647.9267860011</v>
      </c>
      <c r="AF7" s="22">
        <v>37968065.870375805</v>
      </c>
      <c r="AG7" s="22">
        <v>40282167.89079991</v>
      </c>
      <c r="AH7" s="22">
        <v>41150704.3839375</v>
      </c>
      <c r="AI7" s="22">
        <v>41150704.3839375</v>
      </c>
      <c r="AJ7" s="22">
        <v>41150704.3839375</v>
      </c>
      <c r="AK7" s="22">
        <v>41150704.3839375</v>
      </c>
      <c r="AL7" s="22">
        <v>41150704.3839375</v>
      </c>
      <c r="AM7" s="22">
        <v>41150704.3839375</v>
      </c>
      <c r="AN7" s="22">
        <v>41150704.3839375</v>
      </c>
      <c r="AO7" s="22">
        <v>41150704.3839375</v>
      </c>
      <c r="AP7" s="23">
        <v>4.9456007930732467E-2</v>
      </c>
      <c r="AQ7" s="23">
        <v>6.0362560982640437E-2</v>
      </c>
      <c r="AR7" s="23">
        <v>7.0297770484374467E-2</v>
      </c>
      <c r="AS7" s="23">
        <v>7.9299469966344627E-2</v>
      </c>
      <c r="AT7" s="23">
        <v>8.7403710557806144E-2</v>
      </c>
      <c r="AU7" s="23">
        <v>9.4644840479344419E-2</v>
      </c>
      <c r="AV7" s="23">
        <v>0.10105558093639</v>
      </c>
      <c r="AW7" s="23">
        <v>0.10666709857602427</v>
      </c>
      <c r="AX7" s="23">
        <v>0.11150907466201147</v>
      </c>
      <c r="AY7" s="23">
        <v>0.11560977111600071</v>
      </c>
      <c r="AZ7" s="23">
        <v>0.71065789075174424</v>
      </c>
      <c r="BA7" s="24">
        <v>279029344.65380001</v>
      </c>
      <c r="BB7" s="25">
        <f t="shared" si="7"/>
        <v>627.30870701664151</v>
      </c>
      <c r="BC7" s="25">
        <f t="shared" si="7"/>
        <v>606.63377766058943</v>
      </c>
      <c r="BD7" s="25">
        <f t="shared" si="7"/>
        <v>592.62513174068988</v>
      </c>
      <c r="BE7" s="25">
        <f t="shared" si="7"/>
        <v>582.59334097389194</v>
      </c>
      <c r="BF7" s="25">
        <f t="shared" si="7"/>
        <v>573.36004315345519</v>
      </c>
      <c r="BG7" s="25">
        <f t="shared" si="7"/>
        <v>564.8538831585654</v>
      </c>
      <c r="BH7" s="25">
        <f t="shared" si="7"/>
        <v>557.01250147386395</v>
      </c>
      <c r="BI7" s="25">
        <f t="shared" si="7"/>
        <v>549.78121571115651</v>
      </c>
      <c r="BJ7" s="25">
        <f t="shared" si="7"/>
        <v>543.11193132705762</v>
      </c>
      <c r="BK7" s="25">
        <f t="shared" si="7"/>
        <v>536.96223668956668</v>
      </c>
      <c r="BL7" s="26">
        <f t="shared" si="12"/>
        <v>573.42427689054773</v>
      </c>
      <c r="BM7" s="26">
        <f t="shared" si="13"/>
        <v>536.96223668956668</v>
      </c>
      <c r="BN7" s="51">
        <v>555.66430536567498</v>
      </c>
      <c r="BO7" s="28"/>
      <c r="BP7" s="28"/>
      <c r="BQ7" s="28"/>
      <c r="BR7" s="28"/>
      <c r="BS7" s="28"/>
      <c r="BT7" s="28"/>
      <c r="BU7" s="28"/>
      <c r="BV7" s="28"/>
      <c r="BW7" s="28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1:86" x14ac:dyDescent="0.25">
      <c r="A8" s="16" t="s">
        <v>47</v>
      </c>
      <c r="B8" s="17">
        <v>2225.5359119</v>
      </c>
      <c r="C8" s="17">
        <v>927.72581000000002</v>
      </c>
      <c r="D8" s="17">
        <v>5177.3097086999996</v>
      </c>
      <c r="E8" s="17">
        <v>45518965.42301061</v>
      </c>
      <c r="F8" s="17">
        <v>34385542</v>
      </c>
      <c r="G8" s="17">
        <v>8811705.9947999995</v>
      </c>
      <c r="H8" s="17">
        <v>618</v>
      </c>
      <c r="I8" s="17">
        <v>62201.513267400005</v>
      </c>
      <c r="J8" s="17">
        <v>3315.3</v>
      </c>
      <c r="K8" s="17">
        <v>200</v>
      </c>
      <c r="L8" s="18">
        <f t="shared" si="8"/>
        <v>2092.0037571859998</v>
      </c>
      <c r="M8" s="19">
        <f t="shared" si="0"/>
        <v>22548824.092225134</v>
      </c>
      <c r="N8" s="19">
        <f t="shared" si="1"/>
        <v>405.26257486344502</v>
      </c>
      <c r="O8" s="19">
        <f t="shared" si="2"/>
        <v>20648636.640000001</v>
      </c>
      <c r="P8" s="19">
        <f t="shared" si="9"/>
        <v>941924752.0774107</v>
      </c>
      <c r="Q8" s="19">
        <f t="shared" si="10"/>
        <v>1028441.5132674001</v>
      </c>
      <c r="R8" s="20">
        <f t="shared" si="11"/>
        <v>0.30258321820227757</v>
      </c>
      <c r="S8" s="20">
        <f t="shared" si="3"/>
        <v>0.7</v>
      </c>
      <c r="T8" s="39">
        <f t="shared" si="14"/>
        <v>84704305230.053421</v>
      </c>
      <c r="U8" s="50">
        <f t="shared" si="5"/>
        <v>82724681891.137482</v>
      </c>
      <c r="V8" s="50">
        <f t="shared" si="5"/>
        <v>80776670201.160889</v>
      </c>
      <c r="W8" s="50">
        <f t="shared" si="5"/>
        <v>78860270160.123596</v>
      </c>
      <c r="X8" s="50">
        <f t="shared" si="5"/>
        <v>76975481768.025681</v>
      </c>
      <c r="Y8" s="50">
        <f t="shared" si="5"/>
        <v>75122305024.867096</v>
      </c>
      <c r="Z8" s="50">
        <f t="shared" si="5"/>
        <v>73300739930.647842</v>
      </c>
      <c r="AA8" s="50">
        <f t="shared" si="5"/>
        <v>71510786485.36795</v>
      </c>
      <c r="AB8" s="50">
        <f t="shared" si="5"/>
        <v>69752444689.02739</v>
      </c>
      <c r="AC8" s="50">
        <f t="shared" si="5"/>
        <v>68025714541.626175</v>
      </c>
      <c r="AD8" s="50">
        <f t="shared" si="15"/>
        <v>66330596043.164261</v>
      </c>
      <c r="AE8" s="21"/>
      <c r="AF8" s="22">
        <v>7845382.6098847017</v>
      </c>
      <c r="AG8" s="22">
        <v>8323548.0189554757</v>
      </c>
      <c r="AH8" s="22">
        <v>8830856.9599355459</v>
      </c>
      <c r="AI8" s="22">
        <v>9369085.6914919708</v>
      </c>
      <c r="AJ8" s="22">
        <v>9940118.7328438237</v>
      </c>
      <c r="AK8" s="22">
        <v>10545955.46209573</v>
      </c>
      <c r="AL8" s="22">
        <v>10839819.603937499</v>
      </c>
      <c r="AM8" s="22">
        <v>10839819.603937499</v>
      </c>
      <c r="AN8" s="22">
        <v>10839819.603937499</v>
      </c>
      <c r="AO8" s="22">
        <v>10839819.603937499</v>
      </c>
      <c r="AP8" s="23">
        <v>3.9228631335671553E-2</v>
      </c>
      <c r="AQ8" s="23">
        <v>5.0807901683125871E-2</v>
      </c>
      <c r="AR8" s="23">
        <v>6.1362024200276755E-2</v>
      </c>
      <c r="AS8" s="23">
        <v>7.0936075619047342E-2</v>
      </c>
      <c r="AT8" s="23">
        <v>7.9572920133531969E-2</v>
      </c>
      <c r="AU8" s="23">
        <v>8.7313315658690799E-2</v>
      </c>
      <c r="AV8" s="23">
        <v>9.419601496459197E-2</v>
      </c>
      <c r="AW8" s="23">
        <v>0.10025786193313616</v>
      </c>
      <c r="AX8" s="23">
        <v>0.10553388317229687</v>
      </c>
      <c r="AY8" s="23">
        <v>0.1100573752115831</v>
      </c>
      <c r="AZ8" s="23">
        <v>0.89077328426401414</v>
      </c>
      <c r="BA8" s="24">
        <v>57717062.804699995</v>
      </c>
      <c r="BB8" s="25">
        <f t="shared" si="7"/>
        <v>1546.845219904028</v>
      </c>
      <c r="BC8" s="25">
        <f t="shared" si="7"/>
        <v>1481.4282694903206</v>
      </c>
      <c r="BD8" s="25">
        <f t="shared" si="7"/>
        <v>1419.6657845752609</v>
      </c>
      <c r="BE8" s="25">
        <f t="shared" si="7"/>
        <v>1361.1830350655266</v>
      </c>
      <c r="BF8" s="25">
        <f t="shared" si="7"/>
        <v>1305.6557054386885</v>
      </c>
      <c r="BG8" s="25">
        <f t="shared" si="7"/>
        <v>1252.8021076744026</v>
      </c>
      <c r="BH8" s="25">
        <f t="shared" si="7"/>
        <v>1209.3792179833431</v>
      </c>
      <c r="BI8" s="25">
        <f t="shared" si="7"/>
        <v>1173.9220737386531</v>
      </c>
      <c r="BJ8" s="25">
        <f t="shared" si="7"/>
        <v>1140.1132200883901</v>
      </c>
      <c r="BK8" s="25">
        <f t="shared" si="7"/>
        <v>1107.8318527572528</v>
      </c>
      <c r="BL8" s="26">
        <f t="shared" si="12"/>
        <v>1299.8826486715866</v>
      </c>
      <c r="BM8" s="26">
        <f t="shared" si="13"/>
        <v>1107.8318527572528</v>
      </c>
      <c r="BN8" s="51">
        <v>1158.5142858261856</v>
      </c>
      <c r="BO8" s="28"/>
      <c r="BP8" s="28"/>
      <c r="BQ8" s="28"/>
      <c r="BR8" s="28"/>
      <c r="BS8" s="28"/>
      <c r="BT8" s="28"/>
      <c r="BU8" s="28"/>
      <c r="BV8" s="28"/>
      <c r="BW8" s="28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</row>
    <row r="9" spans="1:86" x14ac:dyDescent="0.25">
      <c r="A9" s="16" t="s">
        <v>48</v>
      </c>
      <c r="B9" s="17">
        <v>3146.0400358000002</v>
      </c>
      <c r="C9" s="17">
        <v>809.89153940000006</v>
      </c>
      <c r="D9" s="17">
        <v>1763.5710523</v>
      </c>
      <c r="E9" s="17">
        <v>16456559.380894523</v>
      </c>
      <c r="F9" s="17">
        <v>99461</v>
      </c>
      <c r="G9" s="17">
        <v>15299704.404100001</v>
      </c>
      <c r="H9" s="17">
        <v>335267</v>
      </c>
      <c r="I9" s="17">
        <v>30041.165594800012</v>
      </c>
      <c r="J9" s="17">
        <v>2749.2</v>
      </c>
      <c r="K9" s="17">
        <v>0</v>
      </c>
      <c r="L9" s="18">
        <f t="shared" si="8"/>
        <v>2957.2776336520001</v>
      </c>
      <c r="M9" s="19">
        <f t="shared" si="0"/>
        <v>0</v>
      </c>
      <c r="N9" s="19">
        <f t="shared" si="1"/>
        <v>0</v>
      </c>
      <c r="O9" s="19">
        <f t="shared" si="2"/>
        <v>15734432.404100001</v>
      </c>
      <c r="P9" s="19">
        <f t="shared" si="9"/>
        <v>16456559.380894523</v>
      </c>
      <c r="Q9" s="19">
        <f t="shared" si="10"/>
        <v>30041.165594800012</v>
      </c>
      <c r="R9" s="20">
        <f t="shared" si="11"/>
        <v>0.63355508040905173</v>
      </c>
      <c r="S9" s="20">
        <f t="shared" si="3"/>
        <v>0.65155700552613161</v>
      </c>
      <c r="T9" s="39">
        <f t="shared" si="14"/>
        <v>13295276616.193678</v>
      </c>
      <c r="U9" s="50">
        <f t="shared" si="5"/>
        <v>13238377617.953287</v>
      </c>
      <c r="V9" s="50">
        <f t="shared" si="5"/>
        <v>13181854109.658493</v>
      </c>
      <c r="W9" s="50">
        <f t="shared" si="5"/>
        <v>13125706091.309305</v>
      </c>
      <c r="X9" s="50">
        <f t="shared" si="5"/>
        <v>13069933562.905714</v>
      </c>
      <c r="Y9" s="50">
        <f t="shared" si="5"/>
        <v>13014536524.447723</v>
      </c>
      <c r="Z9" s="50">
        <f t="shared" si="5"/>
        <v>12959514975.935337</v>
      </c>
      <c r="AA9" s="50">
        <f t="shared" si="5"/>
        <v>12904868917.368549</v>
      </c>
      <c r="AB9" s="50">
        <f t="shared" si="5"/>
        <v>12850598348.747364</v>
      </c>
      <c r="AC9" s="50">
        <f t="shared" si="5"/>
        <v>12796703270.071779</v>
      </c>
      <c r="AD9" s="50">
        <f t="shared" si="15"/>
        <v>12743183681.341793</v>
      </c>
      <c r="AE9" s="21">
        <v>971137.17235159245</v>
      </c>
      <c r="AF9" s="22">
        <v>1071107.7030567238</v>
      </c>
      <c r="AG9" s="22">
        <v>1205972.2984790099</v>
      </c>
      <c r="AH9" s="22">
        <v>1357817.8744754349</v>
      </c>
      <c r="AI9" s="22">
        <v>1528782.5288941138</v>
      </c>
      <c r="AJ9" s="22">
        <v>1721273.5703268026</v>
      </c>
      <c r="AK9" s="22">
        <v>1938001.414791669</v>
      </c>
      <c r="AL9" s="22">
        <v>2182017.7503924733</v>
      </c>
      <c r="AM9" s="22">
        <v>2456758.5073407437</v>
      </c>
      <c r="AN9" s="22">
        <v>2766092.2383905915</v>
      </c>
      <c r="AO9" s="22">
        <v>3114374.590918418</v>
      </c>
      <c r="AP9" s="23">
        <v>4.7145464355645185E-2</v>
      </c>
      <c r="AQ9" s="23">
        <v>5.8637358360722307E-2</v>
      </c>
      <c r="AR9" s="23">
        <v>6.9188970462192634E-2</v>
      </c>
      <c r="AS9" s="23">
        <v>7.8827091436025273E-2</v>
      </c>
      <c r="AT9" s="23">
        <v>8.7577290025711921E-2</v>
      </c>
      <c r="AU9" s="23">
        <v>9.5463956634188635E-2</v>
      </c>
      <c r="AV9" s="23">
        <v>0.10251034525589638</v>
      </c>
      <c r="AW9" s="23">
        <v>0.10873861371572592</v>
      </c>
      <c r="AX9" s="23">
        <v>0.11416986227898528</v>
      </c>
      <c r="AY9" s="23">
        <v>0.11882417069401892</v>
      </c>
      <c r="AZ9" s="23">
        <v>1.0615943486491424</v>
      </c>
      <c r="BA9" s="24">
        <v>31707212.583799999</v>
      </c>
      <c r="BB9" s="25">
        <f t="shared" si="7"/>
        <v>686.72312041845908</v>
      </c>
      <c r="BC9" s="25">
        <f t="shared" si="7"/>
        <v>666.55407114409979</v>
      </c>
      <c r="BD9" s="25">
        <f t="shared" si="7"/>
        <v>647.80506835839833</v>
      </c>
      <c r="BE9" s="25">
        <f t="shared" si="7"/>
        <v>630.25083745632526</v>
      </c>
      <c r="BF9" s="25">
        <f t="shared" si="7"/>
        <v>613.69347899836691</v>
      </c>
      <c r="BG9" s="25">
        <f t="shared" si="7"/>
        <v>597.95703682199724</v>
      </c>
      <c r="BH9" s="25">
        <f t="shared" si="7"/>
        <v>582.88330332670887</v>
      </c>
      <c r="BI9" s="25">
        <f t="shared" si="7"/>
        <v>568.3286069624769</v>
      </c>
      <c r="BJ9" s="25">
        <f t="shared" si="7"/>
        <v>554.16140216587701</v>
      </c>
      <c r="BK9" s="25">
        <f t="shared" si="7"/>
        <v>540.26053533608024</v>
      </c>
      <c r="BL9" s="26">
        <f t="shared" si="12"/>
        <v>608.86174609887905</v>
      </c>
      <c r="BM9" s="26">
        <f t="shared" si="13"/>
        <v>540.26053533608024</v>
      </c>
      <c r="BN9" s="51">
        <v>596.9114735330993</v>
      </c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</row>
    <row r="10" spans="1:86" x14ac:dyDescent="0.25">
      <c r="A10" s="16" t="s">
        <v>49</v>
      </c>
      <c r="B10" s="17">
        <v>2136.9024003999998</v>
      </c>
      <c r="C10" s="17">
        <v>979.35543659999996</v>
      </c>
      <c r="D10" s="17">
        <v>1429.8429154999999</v>
      </c>
      <c r="E10" s="17">
        <v>2008472.8334976812</v>
      </c>
      <c r="F10" s="17">
        <v>1406502</v>
      </c>
      <c r="G10" s="17">
        <v>5179270.0000999998</v>
      </c>
      <c r="H10" s="17">
        <v>1076070</v>
      </c>
      <c r="I10" s="17">
        <v>1432.3572751999891</v>
      </c>
      <c r="J10" s="17">
        <v>1193</v>
      </c>
      <c r="K10" s="17">
        <v>0</v>
      </c>
      <c r="L10" s="18">
        <f t="shared" si="8"/>
        <v>2008.6882563759998</v>
      </c>
      <c r="M10" s="19">
        <f t="shared" si="0"/>
        <v>184878.74518356379</v>
      </c>
      <c r="N10" s="19">
        <f t="shared" si="1"/>
        <v>141444.85491643636</v>
      </c>
      <c r="O10" s="19">
        <f t="shared" si="2"/>
        <v>7335518.3999999994</v>
      </c>
      <c r="P10" s="19">
        <f t="shared" si="9"/>
        <v>2008472.8334976812</v>
      </c>
      <c r="Q10" s="19">
        <f t="shared" si="10"/>
        <v>1432.3572751999891</v>
      </c>
      <c r="R10" s="20">
        <f t="shared" si="11"/>
        <v>0.49423759881373891</v>
      </c>
      <c r="S10" s="20">
        <f t="shared" si="3"/>
        <v>0.7</v>
      </c>
      <c r="T10" s="39">
        <f t="shared" si="14"/>
        <v>9616514798.2667027</v>
      </c>
      <c r="U10" s="50">
        <f t="shared" si="5"/>
        <v>9416535425.5817108</v>
      </c>
      <c r="V10" s="50">
        <f t="shared" si="5"/>
        <v>9219688640.4954414</v>
      </c>
      <c r="W10" s="50">
        <f t="shared" si="5"/>
        <v>9025974443.0078945</v>
      </c>
      <c r="X10" s="50">
        <f t="shared" si="5"/>
        <v>8835392833.1190681</v>
      </c>
      <c r="Y10" s="50">
        <f t="shared" si="5"/>
        <v>8647943810.8289661</v>
      </c>
      <c r="Z10" s="50">
        <f t="shared" si="5"/>
        <v>8463627376.1375847</v>
      </c>
      <c r="AA10" s="50">
        <f t="shared" si="5"/>
        <v>8282443529.0449247</v>
      </c>
      <c r="AB10" s="50">
        <f t="shared" si="5"/>
        <v>8104392269.5509892</v>
      </c>
      <c r="AC10" s="50">
        <f t="shared" si="5"/>
        <v>7929473597.6557732</v>
      </c>
      <c r="AD10" s="50">
        <f t="shared" si="15"/>
        <v>7757687513.3592806</v>
      </c>
      <c r="AE10" s="21"/>
      <c r="AF10" s="22">
        <v>247756.63915112716</v>
      </c>
      <c r="AG10" s="22">
        <v>290517.20444475126</v>
      </c>
      <c r="AH10" s="22">
        <v>340657.85832245945</v>
      </c>
      <c r="AI10" s="22">
        <v>399452.33762881707</v>
      </c>
      <c r="AJ10" s="22">
        <v>468394.2147199444</v>
      </c>
      <c r="AK10" s="22">
        <v>549234.83909356908</v>
      </c>
      <c r="AL10" s="22">
        <v>644027.8274028264</v>
      </c>
      <c r="AM10" s="22">
        <v>755181.23204588471</v>
      </c>
      <c r="AN10" s="22">
        <v>885518.71358445205</v>
      </c>
      <c r="AO10" s="22">
        <v>1038351.2709709639</v>
      </c>
      <c r="AP10" s="23">
        <v>1.1441213707457557E-2</v>
      </c>
      <c r="AQ10" s="23">
        <v>1.8631179655641407E-2</v>
      </c>
      <c r="AR10" s="23">
        <v>2.7271563041388301E-2</v>
      </c>
      <c r="AS10" s="23">
        <v>3.7211911935047963E-2</v>
      </c>
      <c r="AT10" s="23">
        <v>4.829886624966611E-2</v>
      </c>
      <c r="AU10" s="23">
        <v>5.9430845708344275E-2</v>
      </c>
      <c r="AV10" s="23">
        <v>6.9611011060983968E-2</v>
      </c>
      <c r="AW10" s="23">
        <v>7.8870750079824054E-2</v>
      </c>
      <c r="AX10" s="23">
        <v>8.7240017406983658E-2</v>
      </c>
      <c r="AY10" s="23">
        <v>9.4747391771909273E-2</v>
      </c>
      <c r="AZ10" s="23">
        <v>0.45088760824127661</v>
      </c>
      <c r="BA10" s="24">
        <v>12384432.758099999</v>
      </c>
      <c r="BB10" s="25">
        <f t="shared" si="7"/>
        <v>1181.0206956072127</v>
      </c>
      <c r="BC10" s="25">
        <f t="shared" si="7"/>
        <v>1144.4395817168866</v>
      </c>
      <c r="BD10" s="25">
        <f t="shared" si="7"/>
        <v>1106.8837080648163</v>
      </c>
      <c r="BE10" s="25">
        <f t="shared" si="7"/>
        <v>1068.542720090692</v>
      </c>
      <c r="BF10" s="25">
        <f t="shared" si="7"/>
        <v>1029.5884471475119</v>
      </c>
      <c r="BG10" s="25">
        <f t="shared" si="7"/>
        <v>990.78522693599643</v>
      </c>
      <c r="BH10" s="25">
        <f t="shared" si="7"/>
        <v>952.67286711575616</v>
      </c>
      <c r="BI10" s="25">
        <f t="shared" si="7"/>
        <v>915.06047515052978</v>
      </c>
      <c r="BJ10" s="25">
        <f t="shared" si="7"/>
        <v>877.77053409145458</v>
      </c>
      <c r="BK10" s="25">
        <f t="shared" si="7"/>
        <v>840.64059603933811</v>
      </c>
      <c r="BL10" s="26">
        <f t="shared" si="12"/>
        <v>1010.7404851960197</v>
      </c>
      <c r="BM10" s="26">
        <f t="shared" si="13"/>
        <v>840.64059603933811</v>
      </c>
      <c r="BN10" s="51">
        <v>912.50733651952419</v>
      </c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</row>
    <row r="11" spans="1:86" x14ac:dyDescent="0.25">
      <c r="A11" s="16" t="s">
        <v>50</v>
      </c>
      <c r="B11" s="17">
        <v>2250.7272351000001</v>
      </c>
      <c r="C11" s="17">
        <v>864.2511733</v>
      </c>
      <c r="D11" s="17">
        <v>1528.8799706</v>
      </c>
      <c r="E11" s="17">
        <v>6223480133.8529482</v>
      </c>
      <c r="F11" s="17">
        <v>44537196</v>
      </c>
      <c r="G11" s="17">
        <v>133320419.2579</v>
      </c>
      <c r="H11" s="17">
        <v>10025973</v>
      </c>
      <c r="I11" s="17">
        <v>3567382.7075262</v>
      </c>
      <c r="J11" s="17">
        <v>29485.1</v>
      </c>
      <c r="K11" s="17">
        <v>1157</v>
      </c>
      <c r="L11" s="18">
        <f t="shared" si="8"/>
        <v>2115.6836009939998</v>
      </c>
      <c r="M11" s="19">
        <f t="shared" si="0"/>
        <v>4131158.1657033339</v>
      </c>
      <c r="N11" s="19">
        <f t="shared" si="1"/>
        <v>929984.01219670847</v>
      </c>
      <c r="O11" s="19">
        <f t="shared" si="2"/>
        <v>182822446.07999995</v>
      </c>
      <c r="P11" s="19">
        <f t="shared" si="9"/>
        <v>11054383534.446081</v>
      </c>
      <c r="Q11" s="19">
        <f t="shared" si="10"/>
        <v>9157081.1075261999</v>
      </c>
      <c r="R11" s="20">
        <f t="shared" si="11"/>
        <v>0.51475638061732198</v>
      </c>
      <c r="S11" s="20">
        <f t="shared" si="3"/>
        <v>0.7</v>
      </c>
      <c r="T11" s="39">
        <f t="shared" si="14"/>
        <v>230791918086.15118</v>
      </c>
      <c r="U11" s="50">
        <f t="shared" si="5"/>
        <v>224038291344.90222</v>
      </c>
      <c r="V11" s="50">
        <f t="shared" si="5"/>
        <v>217393796167.43265</v>
      </c>
      <c r="W11" s="50">
        <f t="shared" si="5"/>
        <v>210858432553.74234</v>
      </c>
      <c r="X11" s="50">
        <f t="shared" si="5"/>
        <v>204432200503.83148</v>
      </c>
      <c r="Y11" s="50">
        <f t="shared" si="5"/>
        <v>198115100017.69995</v>
      </c>
      <c r="Z11" s="50">
        <f t="shared" si="5"/>
        <v>191907131095.34778</v>
      </c>
      <c r="AA11" s="50">
        <f t="shared" si="5"/>
        <v>185808293736.77496</v>
      </c>
      <c r="AB11" s="50">
        <f t="shared" si="5"/>
        <v>179818587941.98154</v>
      </c>
      <c r="AC11" s="50">
        <f t="shared" si="5"/>
        <v>173938013710.96744</v>
      </c>
      <c r="AD11" s="50">
        <f t="shared" si="15"/>
        <v>168166571043.73273</v>
      </c>
      <c r="AE11" s="21">
        <v>1623103.9351455392</v>
      </c>
      <c r="AF11" s="22">
        <v>7489632.440006014</v>
      </c>
      <c r="AG11" s="22">
        <v>8495712.9508785289</v>
      </c>
      <c r="AH11" s="22">
        <v>9636940.0129957795</v>
      </c>
      <c r="AI11" s="22">
        <v>10931467.829839459</v>
      </c>
      <c r="AJ11" s="22">
        <v>12399889.254646057</v>
      </c>
      <c r="AK11" s="22">
        <v>14065563.373637524</v>
      </c>
      <c r="AL11" s="22">
        <v>15954987.093427919</v>
      </c>
      <c r="AM11" s="22">
        <v>18098216.643676378</v>
      </c>
      <c r="AN11" s="22">
        <v>20529345.700089294</v>
      </c>
      <c r="AO11" s="22">
        <v>22109613.598999999</v>
      </c>
      <c r="AP11" s="23">
        <v>2.0262587995266979E-2</v>
      </c>
      <c r="AQ11" s="23">
        <v>2.9107084939073068E-2</v>
      </c>
      <c r="AR11" s="23">
        <v>3.9157620306143726E-2</v>
      </c>
      <c r="AS11" s="23">
        <v>5.0258811566598685E-2</v>
      </c>
      <c r="AT11" s="23">
        <v>6.0819065123396063E-2</v>
      </c>
      <c r="AU11" s="23">
        <v>7.0401049920233952E-2</v>
      </c>
      <c r="AV11" s="23">
        <v>7.904704931545796E-2</v>
      </c>
      <c r="AW11" s="23">
        <v>8.6797278947351966E-2</v>
      </c>
      <c r="AX11" s="23">
        <v>9.368998529239235E-2</v>
      </c>
      <c r="AY11" s="23">
        <v>9.976153950164994E-2</v>
      </c>
      <c r="AZ11" s="23">
        <v>0.90200148188543927</v>
      </c>
      <c r="BA11" s="24">
        <v>237246975.40829998</v>
      </c>
      <c r="BB11" s="25">
        <f t="shared" si="7"/>
        <v>1116.8853019738667</v>
      </c>
      <c r="BC11" s="25">
        <f t="shared" si="7"/>
        <v>1070.5749082002421</v>
      </c>
      <c r="BD11" s="25">
        <f t="shared" si="7"/>
        <v>1024.1484062536902</v>
      </c>
      <c r="BE11" s="25">
        <f t="shared" si="7"/>
        <v>977.92653710941477</v>
      </c>
      <c r="BF11" s="25">
        <f t="shared" si="7"/>
        <v>933.46409322684417</v>
      </c>
      <c r="BG11" s="25">
        <f t="shared" si="7"/>
        <v>890.98334599928535</v>
      </c>
      <c r="BH11" s="25">
        <f t="shared" si="7"/>
        <v>850.25165113453443</v>
      </c>
      <c r="BI11" s="25">
        <f t="shared" si="7"/>
        <v>811.06452540229611</v>
      </c>
      <c r="BJ11" s="25">
        <f t="shared" si="7"/>
        <v>773.2421803823637</v>
      </c>
      <c r="BK11" s="25">
        <f t="shared" si="7"/>
        <v>740.20908147114642</v>
      </c>
      <c r="BL11" s="26">
        <f t="shared" si="12"/>
        <v>918.87500311536837</v>
      </c>
      <c r="BM11" s="26">
        <f t="shared" si="13"/>
        <v>740.20908147114642</v>
      </c>
      <c r="BN11" s="51">
        <v>794.33097868310711</v>
      </c>
      <c r="BO11" s="28"/>
      <c r="BP11" s="28"/>
      <c r="BQ11" s="28"/>
      <c r="BR11" s="28"/>
      <c r="BS11" s="28"/>
      <c r="BT11" s="28"/>
      <c r="BU11" s="28"/>
      <c r="BV11" s="28"/>
      <c r="BW11" s="28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</row>
    <row r="12" spans="1:86" x14ac:dyDescent="0.25">
      <c r="A12" s="16" t="s">
        <v>51</v>
      </c>
      <c r="B12" s="17">
        <v>2294.5501021999999</v>
      </c>
      <c r="C12" s="17">
        <v>841.16901270000005</v>
      </c>
      <c r="D12" s="17">
        <v>0</v>
      </c>
      <c r="E12" s="17">
        <v>68345446.737178013</v>
      </c>
      <c r="F12" s="17">
        <v>40972090</v>
      </c>
      <c r="G12" s="17">
        <v>37591123.001900002</v>
      </c>
      <c r="H12" s="17">
        <v>0</v>
      </c>
      <c r="I12" s="17">
        <v>83815.36127129996</v>
      </c>
      <c r="J12" s="17">
        <v>8354.9</v>
      </c>
      <c r="K12" s="17">
        <v>0</v>
      </c>
      <c r="L12" s="18">
        <f t="shared" si="8"/>
        <v>2156.8770960679999</v>
      </c>
      <c r="M12" s="19">
        <f t="shared" si="0"/>
        <v>27190603.881900012</v>
      </c>
      <c r="N12" s="19">
        <f t="shared" si="1"/>
        <v>0</v>
      </c>
      <c r="O12" s="19">
        <f t="shared" si="2"/>
        <v>51372609.11999999</v>
      </c>
      <c r="P12" s="19">
        <f t="shared" si="9"/>
        <v>68345446.737178013</v>
      </c>
      <c r="Q12" s="19">
        <f t="shared" si="10"/>
        <v>83815.36127129996</v>
      </c>
      <c r="R12" s="20">
        <f t="shared" si="11"/>
        <v>0.51221432105704978</v>
      </c>
      <c r="S12" s="20">
        <f t="shared" si="3"/>
        <v>0.7</v>
      </c>
      <c r="T12" s="39">
        <f t="shared" si="14"/>
        <v>125633001118.64008</v>
      </c>
      <c r="U12" s="50">
        <f t="shared" si="5"/>
        <v>123084924294.16212</v>
      </c>
      <c r="V12" s="50">
        <f t="shared" si="5"/>
        <v>120574794242.14108</v>
      </c>
      <c r="W12" s="50">
        <f t="shared" si="5"/>
        <v>118102610962.5769</v>
      </c>
      <c r="X12" s="50">
        <f t="shared" si="5"/>
        <v>115668374455.46968</v>
      </c>
      <c r="Y12" s="50">
        <f t="shared" si="5"/>
        <v>113272084720.81934</v>
      </c>
      <c r="Z12" s="50">
        <f t="shared" si="5"/>
        <v>110913741758.62587</v>
      </c>
      <c r="AA12" s="50">
        <f t="shared" si="5"/>
        <v>108593345568.88934</v>
      </c>
      <c r="AB12" s="50">
        <f t="shared" si="5"/>
        <v>106310896151.60976</v>
      </c>
      <c r="AC12" s="50">
        <f t="shared" si="5"/>
        <v>104066393506.78702</v>
      </c>
      <c r="AD12" s="50">
        <f t="shared" si="15"/>
        <v>101859837634.4212</v>
      </c>
      <c r="AE12" s="21">
        <v>19220561.263695512</v>
      </c>
      <c r="AF12" s="22">
        <v>5427968.0941611556</v>
      </c>
      <c r="AG12" s="22">
        <v>6157105.7330128942</v>
      </c>
      <c r="AH12" s="22">
        <v>6984188.254216129</v>
      </c>
      <c r="AI12" s="22">
        <v>7922372.5700843642</v>
      </c>
      <c r="AJ12" s="22">
        <v>8986582.9577741623</v>
      </c>
      <c r="AK12" s="22">
        <v>10193748.468976259</v>
      </c>
      <c r="AL12" s="22">
        <v>11563072.230792977</v>
      </c>
      <c r="AM12" s="22">
        <v>12230636.385</v>
      </c>
      <c r="AN12" s="22">
        <v>12230636.385</v>
      </c>
      <c r="AO12" s="22">
        <v>12230636.385</v>
      </c>
      <c r="AP12" s="23">
        <v>1.7614935366131651E-2</v>
      </c>
      <c r="AQ12" s="23">
        <v>2.5964685402505468E-2</v>
      </c>
      <c r="AR12" s="23">
        <v>3.5592358095439938E-2</v>
      </c>
      <c r="AS12" s="23">
        <v>4.6343175171739269E-2</v>
      </c>
      <c r="AT12" s="23">
        <v>5.7340124702598923E-2</v>
      </c>
      <c r="AU12" s="23">
        <v>6.7351792572890243E-2</v>
      </c>
      <c r="AV12" s="23">
        <v>7.6418531615615654E-2</v>
      </c>
      <c r="AW12" s="23">
        <v>8.4578764026585318E-2</v>
      </c>
      <c r="AX12" s="23">
        <v>9.1869070206791983E-2</v>
      </c>
      <c r="AY12" s="23">
        <v>9.8324273478208546E-2</v>
      </c>
      <c r="AZ12" s="23">
        <v>0.87749338804973098</v>
      </c>
      <c r="BA12" s="24">
        <v>140815385.2872</v>
      </c>
      <c r="BB12" s="25">
        <f t="shared" si="7"/>
        <v>1167.6379200868653</v>
      </c>
      <c r="BC12" s="25">
        <f t="shared" si="7"/>
        <v>1125.0559793811512</v>
      </c>
      <c r="BD12" s="25">
        <f t="shared" si="7"/>
        <v>1081.6590021319407</v>
      </c>
      <c r="BE12" s="25">
        <f t="shared" si="7"/>
        <v>1037.8454255232275</v>
      </c>
      <c r="BF12" s="25">
        <f t="shared" si="7"/>
        <v>994.74325522636218</v>
      </c>
      <c r="BG12" s="25">
        <f t="shared" si="7"/>
        <v>953.58843858939485</v>
      </c>
      <c r="BH12" s="25">
        <f t="shared" si="7"/>
        <v>914.09681476973901</v>
      </c>
      <c r="BI12" s="25">
        <f t="shared" si="7"/>
        <v>882.45523699121509</v>
      </c>
      <c r="BJ12" s="25">
        <f t="shared" si="7"/>
        <v>857.42897600489403</v>
      </c>
      <c r="BK12" s="25">
        <f t="shared" si="7"/>
        <v>833.78458382214069</v>
      </c>
      <c r="BL12" s="26">
        <f t="shared" si="12"/>
        <v>984.82956325269299</v>
      </c>
      <c r="BM12" s="26">
        <f t="shared" si="13"/>
        <v>833.78458382214069</v>
      </c>
      <c r="BN12" s="51">
        <v>891.0339544952509</v>
      </c>
      <c r="BO12" s="28"/>
      <c r="BP12" s="28"/>
      <c r="BQ12" s="28"/>
      <c r="BR12" s="28"/>
      <c r="BS12" s="28"/>
      <c r="BT12" s="28"/>
      <c r="BU12" s="28"/>
      <c r="BV12" s="28"/>
      <c r="BW12" s="28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</row>
    <row r="13" spans="1:86" x14ac:dyDescent="0.25">
      <c r="A13" s="16" t="s">
        <v>52</v>
      </c>
      <c r="B13" s="17">
        <v>2077.0173885999998</v>
      </c>
      <c r="C13" s="17">
        <v>0</v>
      </c>
      <c r="D13" s="17">
        <v>1694.9226693999999</v>
      </c>
      <c r="E13" s="17">
        <v>366833182.50428218</v>
      </c>
      <c r="F13" s="17">
        <v>1502308</v>
      </c>
      <c r="G13" s="17">
        <v>0</v>
      </c>
      <c r="H13" s="17">
        <v>4093831</v>
      </c>
      <c r="I13" s="17">
        <v>250089.58781180004</v>
      </c>
      <c r="J13" s="17">
        <v>0</v>
      </c>
      <c r="K13" s="17">
        <v>0</v>
      </c>
      <c r="L13" s="18">
        <f t="shared" si="8"/>
        <v>1952.3963452839996</v>
      </c>
      <c r="M13" s="19">
        <f t="shared" si="0"/>
        <v>1502308</v>
      </c>
      <c r="N13" s="19">
        <f t="shared" si="1"/>
        <v>4093831</v>
      </c>
      <c r="O13" s="19">
        <f t="shared" si="2"/>
        <v>0</v>
      </c>
      <c r="P13" s="19">
        <f t="shared" si="9"/>
        <v>366833182.50428218</v>
      </c>
      <c r="Q13" s="19">
        <f t="shared" si="10"/>
        <v>250089.58781180004</v>
      </c>
      <c r="R13" s="20"/>
      <c r="S13" s="20"/>
      <c r="T13" s="39">
        <f t="shared" si="14"/>
        <v>10059046805.625359</v>
      </c>
      <c r="U13" s="50">
        <f t="shared" si="5"/>
        <v>10040324886.591162</v>
      </c>
      <c r="V13" s="50">
        <f t="shared" si="5"/>
        <v>10021602967.556967</v>
      </c>
      <c r="W13" s="50">
        <f t="shared" si="5"/>
        <v>10002881048.522766</v>
      </c>
      <c r="X13" s="50">
        <f t="shared" si="5"/>
        <v>9984159129.4885712</v>
      </c>
      <c r="Y13" s="50">
        <f t="shared" si="5"/>
        <v>9965437210.4543724</v>
      </c>
      <c r="Z13" s="50">
        <f t="shared" si="5"/>
        <v>9946715291.4201756</v>
      </c>
      <c r="AA13" s="50">
        <f t="shared" si="5"/>
        <v>9927993372.3859768</v>
      </c>
      <c r="AB13" s="50">
        <f t="shared" si="5"/>
        <v>9909271453.3517818</v>
      </c>
      <c r="AC13" s="50">
        <f t="shared" si="5"/>
        <v>9890549534.317585</v>
      </c>
      <c r="AD13" s="50">
        <f t="shared" si="15"/>
        <v>9871827615.2833862</v>
      </c>
      <c r="AE13" s="21"/>
      <c r="AF13" s="22">
        <v>1046926.8679999999</v>
      </c>
      <c r="AG13" s="22">
        <v>1046926.8679999999</v>
      </c>
      <c r="AH13" s="22">
        <v>1046926.8679999999</v>
      </c>
      <c r="AI13" s="22">
        <v>1046926.8679999999</v>
      </c>
      <c r="AJ13" s="22">
        <v>1046926.8679999999</v>
      </c>
      <c r="AK13" s="22">
        <v>1046926.8679999999</v>
      </c>
      <c r="AL13" s="22">
        <v>1046926.8679999999</v>
      </c>
      <c r="AM13" s="22">
        <v>1046926.8679999999</v>
      </c>
      <c r="AN13" s="22">
        <v>1046926.8679999999</v>
      </c>
      <c r="AO13" s="22">
        <v>1046926.8679999999</v>
      </c>
      <c r="AP13" s="23">
        <v>1.2935951595377262E-2</v>
      </c>
      <c r="AQ13" s="23">
        <v>2.0390597459158413E-2</v>
      </c>
      <c r="AR13" s="23">
        <v>2.9243784150046345E-2</v>
      </c>
      <c r="AS13" s="23">
        <v>3.9342908474585984E-2</v>
      </c>
      <c r="AT13" s="23">
        <v>5.0533577190452539E-2</v>
      </c>
      <c r="AU13" s="23">
        <v>6.1312614687611545E-2</v>
      </c>
      <c r="AV13" s="23">
        <v>7.1133000748976744E-2</v>
      </c>
      <c r="AW13" s="23">
        <v>8.0030262278284595E-2</v>
      </c>
      <c r="AX13" s="23">
        <v>8.8038272014961574E-2</v>
      </c>
      <c r="AY13" s="23">
        <v>9.5189320054825319E-2</v>
      </c>
      <c r="AZ13" s="23">
        <v>0.96236732407479131</v>
      </c>
      <c r="BA13" s="24">
        <v>10363057.6907</v>
      </c>
      <c r="BB13" s="25">
        <f t="shared" si="7"/>
        <v>1482.0437464093759</v>
      </c>
      <c r="BC13" s="25">
        <f t="shared" si="7"/>
        <v>1463.8791212695769</v>
      </c>
      <c r="BD13" s="25">
        <f t="shared" si="7"/>
        <v>1443.2838763450145</v>
      </c>
      <c r="BE13" s="25">
        <f t="shared" si="7"/>
        <v>1420.7613544744634</v>
      </c>
      <c r="BF13" s="25">
        <f t="shared" si="7"/>
        <v>1396.7944360058646</v>
      </c>
      <c r="BG13" s="25">
        <f t="shared" si="7"/>
        <v>1374.2913388414418</v>
      </c>
      <c r="BH13" s="25">
        <f t="shared" si="7"/>
        <v>1354.1245840499814</v>
      </c>
      <c r="BI13" s="25">
        <f t="shared" si="7"/>
        <v>1336.0681566330711</v>
      </c>
      <c r="BJ13" s="25">
        <f t="shared" si="7"/>
        <v>1319.9282083055866</v>
      </c>
      <c r="BK13" s="25">
        <f t="shared" si="7"/>
        <v>1305.5378190093093</v>
      </c>
      <c r="BL13" s="26">
        <f t="shared" si="12"/>
        <v>1389.6712641343684</v>
      </c>
      <c r="BM13" s="26">
        <f t="shared" si="13"/>
        <v>1305.5378190093093</v>
      </c>
      <c r="BN13" s="51">
        <v>1378.0654353268742</v>
      </c>
      <c r="BO13" s="28"/>
      <c r="BP13" s="28"/>
      <c r="BQ13" s="28"/>
      <c r="BR13" s="28"/>
      <c r="BS13" s="28"/>
      <c r="BT13" s="28"/>
      <c r="BU13" s="28"/>
      <c r="BV13" s="28"/>
      <c r="BW13" s="28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</row>
    <row r="14" spans="1:86" x14ac:dyDescent="0.25">
      <c r="A14" s="30" t="s">
        <v>53</v>
      </c>
      <c r="B14" s="17">
        <v>0</v>
      </c>
      <c r="C14" s="17">
        <v>857.9888373</v>
      </c>
      <c r="D14" s="17">
        <v>0</v>
      </c>
      <c r="E14" s="17">
        <v>0</v>
      </c>
      <c r="F14" s="17">
        <v>0</v>
      </c>
      <c r="G14" s="17">
        <v>1639922</v>
      </c>
      <c r="H14" s="17">
        <v>0</v>
      </c>
      <c r="I14" s="17">
        <v>0</v>
      </c>
      <c r="J14" s="17">
        <v>620</v>
      </c>
      <c r="K14" s="17">
        <v>0</v>
      </c>
      <c r="L14" s="18"/>
      <c r="M14" s="19"/>
      <c r="N14" s="19"/>
      <c r="O14" s="19">
        <f t="shared" si="2"/>
        <v>1639922</v>
      </c>
      <c r="P14" s="19">
        <f t="shared" si="9"/>
        <v>0</v>
      </c>
      <c r="Q14" s="19">
        <f t="shared" si="10"/>
        <v>0</v>
      </c>
      <c r="R14" s="20">
        <f t="shared" si="11"/>
        <v>0.30111970444796993</v>
      </c>
      <c r="S14" s="20">
        <f>(O14-(0.15*8784*K14))/(8784*J14)</f>
        <v>0.30111970444796993</v>
      </c>
      <c r="T14" s="39">
        <f t="shared" si="14"/>
        <v>1407034770.0426905</v>
      </c>
      <c r="U14" s="50">
        <f t="shared" si="5"/>
        <v>1407034770.0426908</v>
      </c>
      <c r="V14" s="50">
        <f t="shared" si="5"/>
        <v>1407034770.0426908</v>
      </c>
      <c r="W14" s="50">
        <f t="shared" si="5"/>
        <v>1407034770.0426905</v>
      </c>
      <c r="X14" s="50">
        <f t="shared" si="5"/>
        <v>1407034770.0426908</v>
      </c>
      <c r="Y14" s="50">
        <f t="shared" si="5"/>
        <v>1407034770.0426905</v>
      </c>
      <c r="Z14" s="50">
        <f t="shared" si="5"/>
        <v>1407034770.0426908</v>
      </c>
      <c r="AA14" s="50">
        <f t="shared" si="5"/>
        <v>1407034770.0426905</v>
      </c>
      <c r="AB14" s="50">
        <f t="shared" si="5"/>
        <v>1407034770.0426908</v>
      </c>
      <c r="AC14" s="50">
        <f t="shared" si="5"/>
        <v>1407034770.0426908</v>
      </c>
      <c r="AD14" s="50">
        <f t="shared" si="15"/>
        <v>1407034770.0426905</v>
      </c>
      <c r="AE14" s="21"/>
      <c r="AF14" s="22">
        <v>3185880.3281693324</v>
      </c>
      <c r="AG14" s="22">
        <v>3196687.1701874998</v>
      </c>
      <c r="AH14" s="22">
        <v>3196687.1701874998</v>
      </c>
      <c r="AI14" s="22">
        <v>3196687.1701874998</v>
      </c>
      <c r="AJ14" s="22">
        <v>3196687.1701874998</v>
      </c>
      <c r="AK14" s="22">
        <v>3196687.1701874998</v>
      </c>
      <c r="AL14" s="22">
        <v>3196687.1701874998</v>
      </c>
      <c r="AM14" s="22">
        <v>3196687.1701874998</v>
      </c>
      <c r="AN14" s="22">
        <v>3196687.1701874998</v>
      </c>
      <c r="AO14" s="22">
        <v>3196687.1701874998</v>
      </c>
      <c r="AP14" s="23">
        <v>3.8043220220796779E-2</v>
      </c>
      <c r="AQ14" s="23">
        <v>4.9842207824726745E-2</v>
      </c>
      <c r="AR14" s="23">
        <v>6.0627723450186154E-2</v>
      </c>
      <c r="AS14" s="23">
        <v>7.0440724340313246E-2</v>
      </c>
      <c r="AT14" s="23">
        <v>7.9320223868099643E-2</v>
      </c>
      <c r="AU14" s="23">
        <v>8.7303379951876967E-2</v>
      </c>
      <c r="AV14" s="23">
        <v>9.4425579405740506E-2</v>
      </c>
      <c r="AW14" s="23">
        <v>0.10072051841129301</v>
      </c>
      <c r="AX14" s="23">
        <v>0.10622027928854094</v>
      </c>
      <c r="AY14" s="23">
        <v>0.11095540373561535</v>
      </c>
      <c r="AZ14" s="23">
        <v>0.46825537415146617</v>
      </c>
      <c r="BA14" s="24">
        <v>25492619.6109</v>
      </c>
      <c r="BB14" s="25">
        <f t="shared" si="7"/>
        <v>266.48757347252734</v>
      </c>
      <c r="BC14" s="25">
        <f t="shared" si="7"/>
        <v>259.0471251061341</v>
      </c>
      <c r="BD14" s="25">
        <f t="shared" si="7"/>
        <v>253.04898379336336</v>
      </c>
      <c r="BE14" s="25">
        <f t="shared" si="7"/>
        <v>247.8280368600351</v>
      </c>
      <c r="BF14" s="25">
        <f t="shared" si="7"/>
        <v>243.28602263521299</v>
      </c>
      <c r="BG14" s="25">
        <f t="shared" si="7"/>
        <v>239.34232427760165</v>
      </c>
      <c r="BH14" s="25">
        <f t="shared" si="7"/>
        <v>235.93031820196978</v>
      </c>
      <c r="BI14" s="25">
        <f t="shared" si="7"/>
        <v>232.9946054975465</v>
      </c>
      <c r="BJ14" s="25">
        <f t="shared" si="7"/>
        <v>230.48888819000948</v>
      </c>
      <c r="BK14" s="25">
        <f t="shared" si="7"/>
        <v>228.37432304188948</v>
      </c>
      <c r="BL14" s="26">
        <f t="shared" si="12"/>
        <v>243.68282010762897</v>
      </c>
      <c r="BM14" s="26">
        <f t="shared" si="13"/>
        <v>228.37432304188948</v>
      </c>
      <c r="BN14" s="51">
        <v>243.68282010762897</v>
      </c>
      <c r="BO14" s="28"/>
      <c r="BP14" s="28"/>
      <c r="BQ14" s="28"/>
      <c r="BR14" s="28"/>
      <c r="BS14" s="28"/>
      <c r="BT14" s="28"/>
      <c r="BU14" s="28"/>
      <c r="BV14" s="28"/>
      <c r="BW14" s="28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</row>
    <row r="15" spans="1:86" x14ac:dyDescent="0.25">
      <c r="A15" s="16" t="s">
        <v>54</v>
      </c>
      <c r="B15" s="17">
        <v>2334.1314781999999</v>
      </c>
      <c r="C15" s="17">
        <v>865.11049949999995</v>
      </c>
      <c r="D15" s="17">
        <v>0</v>
      </c>
      <c r="E15" s="17">
        <v>502713810.86605561</v>
      </c>
      <c r="F15" s="17">
        <v>79166165</v>
      </c>
      <c r="G15" s="17">
        <v>7870423.0049999999</v>
      </c>
      <c r="H15" s="17">
        <v>0</v>
      </c>
      <c r="I15" s="17">
        <v>727383.22051619994</v>
      </c>
      <c r="J15" s="17">
        <v>3395.6</v>
      </c>
      <c r="K15" s="17">
        <v>0</v>
      </c>
      <c r="L15" s="18">
        <f t="shared" si="8"/>
        <v>2194.0835895079999</v>
      </c>
      <c r="M15" s="19">
        <f t="shared" ref="M15:M40" si="16">MAX(F15-((O15-G15)*(F15/(F15+H15))), 0)</f>
        <v>66157722.725000001</v>
      </c>
      <c r="N15" s="19">
        <f t="shared" ref="N15:N40" si="17">MAX(H15-((O15-G15)*(H15/(H15+F15))),0)</f>
        <v>0</v>
      </c>
      <c r="O15" s="19">
        <f t="shared" si="2"/>
        <v>20878865.279999997</v>
      </c>
      <c r="P15" s="19">
        <f t="shared" si="9"/>
        <v>502713810.86605561</v>
      </c>
      <c r="Q15" s="19">
        <f t="shared" si="10"/>
        <v>727383.22051619994</v>
      </c>
      <c r="R15" s="20">
        <f t="shared" si="11"/>
        <v>0.26386951731411334</v>
      </c>
      <c r="S15" s="20">
        <f>(O15-(0.15*8784*K15))/(8784*J15)</f>
        <v>0.7</v>
      </c>
      <c r="T15" s="39">
        <f t="shared" si="14"/>
        <v>191593023312.00693</v>
      </c>
      <c r="U15" s="50">
        <f t="shared" si="5"/>
        <v>188591568474.1373</v>
      </c>
      <c r="V15" s="50">
        <f t="shared" si="5"/>
        <v>185626549733.78329</v>
      </c>
      <c r="W15" s="50">
        <f t="shared" si="5"/>
        <v>182697967090.94498</v>
      </c>
      <c r="X15" s="50">
        <f t="shared" si="5"/>
        <v>179805820545.62244</v>
      </c>
      <c r="Y15" s="50">
        <f t="shared" si="5"/>
        <v>176950110097.81561</v>
      </c>
      <c r="Z15" s="50">
        <f t="shared" si="5"/>
        <v>174130835747.52441</v>
      </c>
      <c r="AA15" s="50">
        <f t="shared" si="5"/>
        <v>171347997494.74902</v>
      </c>
      <c r="AB15" s="50">
        <f t="shared" si="5"/>
        <v>168601595339.48929</v>
      </c>
      <c r="AC15" s="50">
        <f t="shared" si="5"/>
        <v>165891629281.7453</v>
      </c>
      <c r="AD15" s="50">
        <f t="shared" si="15"/>
        <v>163218099321.51697</v>
      </c>
      <c r="AE15" s="21">
        <v>5305342.0031535765</v>
      </c>
      <c r="AF15" s="22">
        <v>10562948.774062034</v>
      </c>
      <c r="AG15" s="22">
        <v>11194781.062601805</v>
      </c>
      <c r="AH15" s="22">
        <v>11864406.968187384</v>
      </c>
      <c r="AI15" s="22">
        <v>12574087.150040077</v>
      </c>
      <c r="AJ15" s="22">
        <v>13326217.490747312</v>
      </c>
      <c r="AK15" s="22">
        <v>14123337.184769994</v>
      </c>
      <c r="AL15" s="22">
        <v>14968137.310771216</v>
      </c>
      <c r="AM15" s="22">
        <v>15863469.916706521</v>
      </c>
      <c r="AN15" s="22">
        <v>16812357.648347016</v>
      </c>
      <c r="AO15" s="22">
        <v>17818003.953741267</v>
      </c>
      <c r="AP15" s="23">
        <v>4.361158168069415E-2</v>
      </c>
      <c r="AQ15" s="23">
        <v>5.5268462953305439E-2</v>
      </c>
      <c r="AR15" s="23">
        <v>6.5964962928968585E-2</v>
      </c>
      <c r="AS15" s="23">
        <v>7.5731445301236738E-2</v>
      </c>
      <c r="AT15" s="23">
        <v>8.4596895879422415E-2</v>
      </c>
      <c r="AU15" s="23">
        <v>9.2588975782934665E-2</v>
      </c>
      <c r="AV15" s="23">
        <v>9.9734072436781632E-2</v>
      </c>
      <c r="AW15" s="23">
        <v>0.10605734845647309</v>
      </c>
      <c r="AX15" s="23">
        <v>0.11158278850697179</v>
      </c>
      <c r="AY15" s="23">
        <v>0.11633324421690042</v>
      </c>
      <c r="AZ15" s="23">
        <v>1.2699014351631996</v>
      </c>
      <c r="BA15" s="24">
        <v>154319858.30039999</v>
      </c>
      <c r="BB15" s="25">
        <f t="shared" si="7"/>
        <v>1713.3941511511919</v>
      </c>
      <c r="BC15" s="25">
        <f t="shared" si="7"/>
        <v>1650.1828365238634</v>
      </c>
      <c r="BD15" s="25">
        <f t="shared" si="7"/>
        <v>1591.479730592064</v>
      </c>
      <c r="BE15" s="25">
        <f t="shared" si="7"/>
        <v>1536.7606335797061</v>
      </c>
      <c r="BF15" s="25">
        <f t="shared" si="7"/>
        <v>1485.5760881806848</v>
      </c>
      <c r="BG15" s="25">
        <f t="shared" si="7"/>
        <v>1437.538343504182</v>
      </c>
      <c r="BH15" s="25">
        <f t="shared" si="7"/>
        <v>1392.3109547070799</v>
      </c>
      <c r="BI15" s="25">
        <f t="shared" si="7"/>
        <v>1349.6004189073619</v>
      </c>
      <c r="BJ15" s="25">
        <f t="shared" si="7"/>
        <v>1309.1493992376707</v>
      </c>
      <c r="BK15" s="25">
        <f t="shared" si="7"/>
        <v>1270.7311985672013</v>
      </c>
      <c r="BL15" s="26">
        <f t="shared" si="12"/>
        <v>1473.6723754951006</v>
      </c>
      <c r="BM15" s="26">
        <f t="shared" si="13"/>
        <v>1270.7311985672013</v>
      </c>
      <c r="BN15" s="51">
        <v>1366.2887455322884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</row>
    <row r="16" spans="1:86" x14ac:dyDescent="0.25">
      <c r="A16" s="16" t="s">
        <v>55</v>
      </c>
      <c r="B16" s="17">
        <v>2158.1427699999999</v>
      </c>
      <c r="C16" s="17">
        <v>913.95402869999998</v>
      </c>
      <c r="D16" s="17">
        <v>0</v>
      </c>
      <c r="E16" s="17">
        <v>2498940947.3439569</v>
      </c>
      <c r="F16" s="17">
        <v>87213268</v>
      </c>
      <c r="G16" s="17">
        <v>12839308.9999</v>
      </c>
      <c r="H16" s="17">
        <v>0</v>
      </c>
      <c r="I16" s="17">
        <v>1631176.6947404</v>
      </c>
      <c r="J16" s="17">
        <v>2767.7</v>
      </c>
      <c r="K16" s="17">
        <v>0</v>
      </c>
      <c r="L16" s="18">
        <f t="shared" si="8"/>
        <v>2028.6542037999998</v>
      </c>
      <c r="M16" s="19">
        <f t="shared" si="16"/>
        <v>83034543.239900008</v>
      </c>
      <c r="N16" s="19">
        <f t="shared" si="17"/>
        <v>0</v>
      </c>
      <c r="O16" s="19">
        <f t="shared" si="2"/>
        <v>17018033.759999998</v>
      </c>
      <c r="P16" s="19">
        <f t="shared" si="9"/>
        <v>2498940947.3439569</v>
      </c>
      <c r="Q16" s="19">
        <f t="shared" si="10"/>
        <v>1631176.6947404</v>
      </c>
      <c r="R16" s="20">
        <f t="shared" si="11"/>
        <v>0.5281171977137975</v>
      </c>
      <c r="S16" s="20">
        <f>(O16-(0.15*8784*K16))/(8784*J16)</f>
        <v>0.7</v>
      </c>
      <c r="T16" s="39">
        <f t="shared" si="14"/>
        <v>199953221968.45511</v>
      </c>
      <c r="U16" s="50">
        <f t="shared" si="5"/>
        <v>198309408606.58801</v>
      </c>
      <c r="V16" s="50">
        <f t="shared" si="5"/>
        <v>196676417186.27548</v>
      </c>
      <c r="W16" s="50">
        <f t="shared" si="5"/>
        <v>195054247707.51752</v>
      </c>
      <c r="X16" s="50">
        <f t="shared" si="5"/>
        <v>193442900170.31415</v>
      </c>
      <c r="Y16" s="50">
        <f t="shared" si="5"/>
        <v>191842374574.66541</v>
      </c>
      <c r="Z16" s="50">
        <f t="shared" si="5"/>
        <v>190252670920.57129</v>
      </c>
      <c r="AA16" s="50">
        <f t="shared" si="5"/>
        <v>188673789208.03168</v>
      </c>
      <c r="AB16" s="50">
        <f t="shared" si="5"/>
        <v>187105729437.04672</v>
      </c>
      <c r="AC16" s="50">
        <f t="shared" si="5"/>
        <v>185548491607.61639</v>
      </c>
      <c r="AD16" s="50">
        <f t="shared" si="15"/>
        <v>184002075719.7406</v>
      </c>
      <c r="AE16" s="21"/>
      <c r="AF16" s="22">
        <v>4474097.5541361207</v>
      </c>
      <c r="AG16" s="22">
        <v>4741719.7264334615</v>
      </c>
      <c r="AH16" s="22">
        <v>5025349.9598511811</v>
      </c>
      <c r="AI16" s="22">
        <v>5325945.7909739129</v>
      </c>
      <c r="AJ16" s="22">
        <v>5644522.03229897</v>
      </c>
      <c r="AK16" s="22">
        <v>5982154.1982466178</v>
      </c>
      <c r="AL16" s="22">
        <v>6339982.1361002298</v>
      </c>
      <c r="AM16" s="22">
        <v>6719213.8741344018</v>
      </c>
      <c r="AN16" s="22">
        <v>7121129.6999223102</v>
      </c>
      <c r="AO16" s="22">
        <v>7547086.4825906968</v>
      </c>
      <c r="AP16" s="23">
        <v>3.1956727591867851E-2</v>
      </c>
      <c r="AQ16" s="23">
        <v>4.3265104376892377E-2</v>
      </c>
      <c r="AR16" s="23">
        <v>5.4906687375825887E-2</v>
      </c>
      <c r="AS16" s="23">
        <v>6.5587996988725653E-2</v>
      </c>
      <c r="AT16" s="23">
        <v>7.533938362006927E-2</v>
      </c>
      <c r="AU16" s="23">
        <v>8.4189820172546906E-2</v>
      </c>
      <c r="AV16" s="23">
        <v>9.216695522320105E-2</v>
      </c>
      <c r="AW16" s="23">
        <v>9.9297164001421079E-2</v>
      </c>
      <c r="AX16" s="23">
        <v>0.10560559725699863</v>
      </c>
      <c r="AY16" s="23">
        <v>0.11111622810286446</v>
      </c>
      <c r="AZ16" s="23">
        <v>1.0283960752376078</v>
      </c>
      <c r="BA16" s="24">
        <v>113071949.2175</v>
      </c>
      <c r="BB16" s="25">
        <f t="shared" si="7"/>
        <v>1829.3344562302329</v>
      </c>
      <c r="BC16" s="25">
        <f t="shared" si="7"/>
        <v>1789.25398976725</v>
      </c>
      <c r="BD16" s="25">
        <f t="shared" si="7"/>
        <v>1749.535470342573</v>
      </c>
      <c r="BE16" s="25">
        <f t="shared" si="7"/>
        <v>1712.3912150219385</v>
      </c>
      <c r="BF16" s="25">
        <f t="shared" si="7"/>
        <v>1677.5681476737136</v>
      </c>
      <c r="BG16" s="25">
        <f t="shared" si="7"/>
        <v>1644.8430201575702</v>
      </c>
      <c r="BH16" s="25">
        <f t="shared" si="7"/>
        <v>1614.0179316105007</v>
      </c>
      <c r="BI16" s="25">
        <f t="shared" si="7"/>
        <v>1584.916613618364</v>
      </c>
      <c r="BJ16" s="25">
        <f t="shared" si="7"/>
        <v>1557.3813318500429</v>
      </c>
      <c r="BK16" s="25">
        <f t="shared" si="7"/>
        <v>1531.270287193553</v>
      </c>
      <c r="BL16" s="26">
        <f t="shared" si="12"/>
        <v>1669.0512463465741</v>
      </c>
      <c r="BM16" s="26">
        <f t="shared" si="13"/>
        <v>1531.270287193553</v>
      </c>
      <c r="BN16" s="51">
        <v>1606.6722743176347</v>
      </c>
      <c r="BO16" s="28"/>
      <c r="BP16" s="28"/>
      <c r="BQ16" s="28"/>
      <c r="BR16" s="28"/>
      <c r="BS16" s="28"/>
      <c r="BT16" s="28"/>
      <c r="BU16" s="28"/>
      <c r="BV16" s="28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</row>
    <row r="17" spans="1:86" x14ac:dyDescent="0.25">
      <c r="A17" s="16" t="s">
        <v>56</v>
      </c>
      <c r="B17" s="17">
        <v>2251.3328427000001</v>
      </c>
      <c r="C17" s="17">
        <v>894.23068499999999</v>
      </c>
      <c r="D17" s="17">
        <v>2421.6860683</v>
      </c>
      <c r="E17" s="17">
        <v>0</v>
      </c>
      <c r="F17" s="17">
        <v>33055156</v>
      </c>
      <c r="G17" s="17">
        <v>1437496.0001000001</v>
      </c>
      <c r="H17" s="17">
        <v>305111</v>
      </c>
      <c r="I17" s="17">
        <v>0</v>
      </c>
      <c r="J17" s="17">
        <v>1263.9000000000001</v>
      </c>
      <c r="K17" s="17">
        <v>0</v>
      </c>
      <c r="L17" s="18">
        <f t="shared" si="8"/>
        <v>2116.2528721379999</v>
      </c>
      <c r="M17" s="19">
        <f t="shared" si="16"/>
        <v>26779113.810829978</v>
      </c>
      <c r="N17" s="19">
        <f t="shared" si="17"/>
        <v>247180.86927002086</v>
      </c>
      <c r="O17" s="19">
        <f t="shared" si="2"/>
        <v>7771468.3200000003</v>
      </c>
      <c r="P17" s="19">
        <f t="shared" si="9"/>
        <v>0</v>
      </c>
      <c r="Q17" s="19">
        <f t="shared" si="10"/>
        <v>0</v>
      </c>
      <c r="R17" s="20">
        <f t="shared" si="11"/>
        <v>0.129479675993841</v>
      </c>
      <c r="S17" s="20">
        <f>(O17-(0.15*8784*K17))/(8784*J17)</f>
        <v>0.7</v>
      </c>
      <c r="T17" s="39">
        <f t="shared" si="14"/>
        <v>76442494414.211227</v>
      </c>
      <c r="U17" s="50">
        <f t="shared" si="5"/>
        <v>75143891531.534851</v>
      </c>
      <c r="V17" s="50">
        <f t="shared" si="5"/>
        <v>73862244000.741592</v>
      </c>
      <c r="W17" s="50">
        <f t="shared" si="5"/>
        <v>72597551821.831558</v>
      </c>
      <c r="X17" s="50">
        <f t="shared" si="5"/>
        <v>71349814994.804672</v>
      </c>
      <c r="Y17" s="50">
        <f t="shared" si="5"/>
        <v>70119033519.66098</v>
      </c>
      <c r="Z17" s="50">
        <f t="shared" si="5"/>
        <v>68905207396.400467</v>
      </c>
      <c r="AA17" s="50">
        <f t="shared" si="5"/>
        <v>67708336625.023132</v>
      </c>
      <c r="AB17" s="50">
        <f t="shared" si="5"/>
        <v>66528421205.528999</v>
      </c>
      <c r="AC17" s="50">
        <f t="shared" si="5"/>
        <v>65365461137.918015</v>
      </c>
      <c r="AD17" s="50">
        <f t="shared" si="15"/>
        <v>64219456422.190216</v>
      </c>
      <c r="AE17" s="21">
        <v>277784.49248620583</v>
      </c>
      <c r="AF17" s="22">
        <v>8565920.5484688003</v>
      </c>
      <c r="AG17" s="22">
        <v>8565920.5484688003</v>
      </c>
      <c r="AH17" s="22">
        <v>8565920.5484688003</v>
      </c>
      <c r="AI17" s="22">
        <v>8565920.5484688003</v>
      </c>
      <c r="AJ17" s="22">
        <v>8565920.5484688003</v>
      </c>
      <c r="AK17" s="22">
        <v>8565920.5484688003</v>
      </c>
      <c r="AL17" s="22">
        <v>8565920.5484688003</v>
      </c>
      <c r="AM17" s="22">
        <v>8565920.5484688003</v>
      </c>
      <c r="AN17" s="22">
        <v>8565920.5484688003</v>
      </c>
      <c r="AO17" s="22">
        <v>8565920.5484688003</v>
      </c>
      <c r="AP17" s="23">
        <v>4.6458138612440365E-2</v>
      </c>
      <c r="AQ17" s="23">
        <v>5.7815701996899123E-2</v>
      </c>
      <c r="AR17" s="23">
        <v>6.821197409508474E-2</v>
      </c>
      <c r="AS17" s="23">
        <v>7.7679294154383863E-2</v>
      </c>
      <c r="AT17" s="23">
        <v>8.6248524613371208E-2</v>
      </c>
      <c r="AU17" s="23">
        <v>9.3949110781313627E-2</v>
      </c>
      <c r="AV17" s="23">
        <v>0.10080913799186138</v>
      </c>
      <c r="AW17" s="23">
        <v>0.10685538633593043</v>
      </c>
      <c r="AX17" s="23">
        <v>0.11211338307438524</v>
      </c>
      <c r="AY17" s="23">
        <v>0.11660745282691856</v>
      </c>
      <c r="AZ17" s="23">
        <v>1.1303387570565711</v>
      </c>
      <c r="BA17" s="24">
        <v>49141853.409999996</v>
      </c>
      <c r="BB17" s="25">
        <f t="shared" si="7"/>
        <v>1636.2481888629268</v>
      </c>
      <c r="BC17" s="25">
        <f t="shared" si="7"/>
        <v>1589.0286334444593</v>
      </c>
      <c r="BD17" s="25">
        <f t="shared" si="7"/>
        <v>1544.8413956863535</v>
      </c>
      <c r="BE17" s="25">
        <f t="shared" si="7"/>
        <v>1503.4062449389812</v>
      </c>
      <c r="BF17" s="25">
        <f t="shared" si="7"/>
        <v>1464.4780425936938</v>
      </c>
      <c r="BG17" s="25">
        <f t="shared" si="7"/>
        <v>1427.8415380555339</v>
      </c>
      <c r="BH17" s="25">
        <f t="shared" si="7"/>
        <v>1393.3070710375241</v>
      </c>
      <c r="BI17" s="25">
        <f t="shared" si="7"/>
        <v>1360.7070018282081</v>
      </c>
      <c r="BJ17" s="25">
        <f t="shared" si="7"/>
        <v>1329.8927302639286</v>
      </c>
      <c r="BK17" s="25">
        <f t="shared" si="7"/>
        <v>1300.7321938481659</v>
      </c>
      <c r="BL17" s="26">
        <f t="shared" si="12"/>
        <v>1455.0483040559775</v>
      </c>
      <c r="BM17" s="26">
        <f t="shared" si="13"/>
        <v>1300.7321938481659</v>
      </c>
      <c r="BN17" s="51">
        <v>1341.3981323993798</v>
      </c>
      <c r="BO17" s="28"/>
      <c r="BP17" s="28"/>
      <c r="BQ17" s="28"/>
      <c r="BR17" s="28"/>
      <c r="BS17" s="28"/>
      <c r="BT17" s="28"/>
      <c r="BU17" s="28"/>
      <c r="BV17" s="28"/>
      <c r="BW17" s="28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</row>
    <row r="18" spans="1:86" x14ac:dyDescent="0.25">
      <c r="A18" s="16" t="s">
        <v>57</v>
      </c>
      <c r="B18" s="17">
        <v>2363.8496110000001</v>
      </c>
      <c r="C18" s="17">
        <v>0</v>
      </c>
      <c r="D18" s="17">
        <v>1560.4262702000001</v>
      </c>
      <c r="E18" s="17">
        <v>0</v>
      </c>
      <c r="F18" s="17">
        <v>27979593</v>
      </c>
      <c r="G18" s="17">
        <v>0</v>
      </c>
      <c r="H18" s="17">
        <v>1632997</v>
      </c>
      <c r="I18" s="17">
        <v>0</v>
      </c>
      <c r="J18" s="17">
        <v>0</v>
      </c>
      <c r="K18" s="17">
        <v>0</v>
      </c>
      <c r="L18" s="18">
        <f t="shared" si="8"/>
        <v>2222.0186343400001</v>
      </c>
      <c r="M18" s="19">
        <f t="shared" si="16"/>
        <v>27979593</v>
      </c>
      <c r="N18" s="19">
        <f t="shared" si="17"/>
        <v>1632997</v>
      </c>
      <c r="O18" s="19">
        <f t="shared" si="2"/>
        <v>0</v>
      </c>
      <c r="P18" s="19">
        <f t="shared" si="9"/>
        <v>0</v>
      </c>
      <c r="Q18" s="19">
        <f t="shared" si="10"/>
        <v>0</v>
      </c>
      <c r="R18" s="20"/>
      <c r="S18" s="20"/>
      <c r="T18" s="39">
        <f t="shared" si="14"/>
        <v>68687721446.946114</v>
      </c>
      <c r="U18" s="50">
        <f t="shared" si="5"/>
        <v>68290884146.772186</v>
      </c>
      <c r="V18" s="50">
        <f t="shared" si="5"/>
        <v>67894046846.598274</v>
      </c>
      <c r="W18" s="50">
        <f t="shared" si="5"/>
        <v>67497209546.424324</v>
      </c>
      <c r="X18" s="50">
        <f t="shared" si="5"/>
        <v>67100372246.250397</v>
      </c>
      <c r="Y18" s="50">
        <f t="shared" si="5"/>
        <v>66703534946.076462</v>
      </c>
      <c r="Z18" s="50">
        <f t="shared" si="5"/>
        <v>66306697645.902534</v>
      </c>
      <c r="AA18" s="50">
        <f t="shared" si="5"/>
        <v>65909860345.7286</v>
      </c>
      <c r="AB18" s="50">
        <f t="shared" si="5"/>
        <v>65513023045.554687</v>
      </c>
      <c r="AC18" s="50">
        <f t="shared" si="5"/>
        <v>65116185745.380737</v>
      </c>
      <c r="AD18" s="50">
        <f t="shared" si="15"/>
        <v>64719348445.20681</v>
      </c>
      <c r="AE18" s="21">
        <v>542728.26516676403</v>
      </c>
      <c r="AF18" s="22">
        <v>7238912.608504938</v>
      </c>
      <c r="AG18" s="22">
        <v>7843266.6837039823</v>
      </c>
      <c r="AH18" s="22">
        <v>8498076.3822767045</v>
      </c>
      <c r="AI18" s="22">
        <v>8884938.154000001</v>
      </c>
      <c r="AJ18" s="22">
        <v>8884938.154000001</v>
      </c>
      <c r="AK18" s="22">
        <v>8884938.154000001</v>
      </c>
      <c r="AL18" s="22">
        <v>8884938.154000001</v>
      </c>
      <c r="AM18" s="22">
        <v>8884938.154000001</v>
      </c>
      <c r="AN18" s="22">
        <v>8884938.154000001</v>
      </c>
      <c r="AO18" s="22">
        <v>8884938.154000001</v>
      </c>
      <c r="AP18" s="23">
        <v>1.2202151221238364E-2</v>
      </c>
      <c r="AQ18" s="23">
        <v>1.9534734610548041E-2</v>
      </c>
      <c r="AR18" s="23">
        <v>2.8295512607355435E-2</v>
      </c>
      <c r="AS18" s="23">
        <v>3.8333184078348397E-2</v>
      </c>
      <c r="AT18" s="23">
        <v>4.9493956101871212E-2</v>
      </c>
      <c r="AU18" s="23">
        <v>6.0474232447864512E-2</v>
      </c>
      <c r="AV18" s="23">
        <v>7.0501697422929568E-2</v>
      </c>
      <c r="AW18" s="23">
        <v>7.9608983539726272E-2</v>
      </c>
      <c r="AX18" s="23">
        <v>8.7827226156891744E-2</v>
      </c>
      <c r="AY18" s="23">
        <v>9.5186124874907588E-2</v>
      </c>
      <c r="AZ18" s="23">
        <v>1.1028009817174655</v>
      </c>
      <c r="BA18" s="24">
        <v>43319516.047600001</v>
      </c>
      <c r="BB18" s="25">
        <f t="shared" si="7"/>
        <v>1800.7859188295454</v>
      </c>
      <c r="BC18" s="25">
        <f t="shared" si="7"/>
        <v>1747.8275481768901</v>
      </c>
      <c r="BD18" s="25">
        <f t="shared" si="7"/>
        <v>1692.5441524982427</v>
      </c>
      <c r="BE18" s="25">
        <f t="shared" si="7"/>
        <v>1648.6241173674384</v>
      </c>
      <c r="BF18" s="25">
        <f t="shared" si="7"/>
        <v>1619.6346108934897</v>
      </c>
      <c r="BG18" s="25">
        <f t="shared" si="7"/>
        <v>1591.6165136463719</v>
      </c>
      <c r="BH18" s="25">
        <f t="shared" si="7"/>
        <v>1565.7647929969371</v>
      </c>
      <c r="BI18" s="25">
        <f t="shared" si="7"/>
        <v>1541.8863593542571</v>
      </c>
      <c r="BJ18" s="25">
        <f t="shared" si="7"/>
        <v>1519.8122046780302</v>
      </c>
      <c r="BK18" s="25">
        <f t="shared" si="7"/>
        <v>1499.3939005280477</v>
      </c>
      <c r="BL18" s="26">
        <f t="shared" si="12"/>
        <v>1622.7890118969251</v>
      </c>
      <c r="BM18" s="26">
        <f t="shared" si="13"/>
        <v>1499.3939005280477</v>
      </c>
      <c r="BN18" s="51">
        <v>1578.1321264266173</v>
      </c>
      <c r="BO18" s="28"/>
      <c r="BP18" s="28"/>
      <c r="BQ18" s="28"/>
      <c r="BR18" s="28"/>
      <c r="BS18" s="28"/>
      <c r="BT18" s="28"/>
      <c r="BU18" s="28"/>
      <c r="BV18" s="28"/>
      <c r="BW18" s="28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</row>
    <row r="19" spans="1:86" x14ac:dyDescent="0.25">
      <c r="A19" s="16" t="s">
        <v>125</v>
      </c>
      <c r="B19" s="17">
        <v>2166.3264045000001</v>
      </c>
      <c r="C19" s="52">
        <v>907</v>
      </c>
      <c r="D19" s="17">
        <v>0</v>
      </c>
      <c r="E19" s="17">
        <v>0</v>
      </c>
      <c r="F19" s="17">
        <v>84358283</v>
      </c>
      <c r="G19" s="17">
        <v>0</v>
      </c>
      <c r="H19" s="17">
        <v>0</v>
      </c>
      <c r="I19" s="17">
        <v>0</v>
      </c>
      <c r="J19" s="17">
        <v>0</v>
      </c>
      <c r="K19" s="17">
        <v>640</v>
      </c>
      <c r="L19" s="18">
        <f t="shared" si="8"/>
        <v>2036.34682023</v>
      </c>
      <c r="M19" s="19">
        <f t="shared" si="16"/>
        <v>83515019</v>
      </c>
      <c r="N19" s="19">
        <f t="shared" si="17"/>
        <v>0</v>
      </c>
      <c r="O19" s="19">
        <f t="shared" si="2"/>
        <v>843264</v>
      </c>
      <c r="P19" s="19">
        <f>0.55*8784*907*K19+E19</f>
        <v>2804414976</v>
      </c>
      <c r="Q19" s="19">
        <f t="shared" si="10"/>
        <v>3091968.0000000005</v>
      </c>
      <c r="R19" s="20"/>
      <c r="S19" s="20"/>
      <c r="T19" s="39">
        <f t="shared" si="14"/>
        <v>182747575901.18347</v>
      </c>
      <c r="U19" s="50">
        <f t="shared" ref="U19:AC34" si="18">(U$53*((U$53*$B19)+(U$54*$L19))*$F19)+(U$54*((U$53*$B19)+(U$54*$L19))*$M19)+(U$53*$D19*$H19)+(U$54*$D19*$N19)+(U$53*$C19*$G19)+(U$54*$C19*$O19)</f>
        <v>181545992054.70145</v>
      </c>
      <c r="V19" s="50">
        <f t="shared" si="18"/>
        <v>180346600350.30246</v>
      </c>
      <c r="W19" s="50">
        <f t="shared" si="18"/>
        <v>179149400787.98636</v>
      </c>
      <c r="X19" s="50">
        <f t="shared" si="18"/>
        <v>177954393367.75336</v>
      </c>
      <c r="Y19" s="50">
        <f t="shared" si="18"/>
        <v>176761578089.6033</v>
      </c>
      <c r="Z19" s="50">
        <f t="shared" si="18"/>
        <v>175570954953.53622</v>
      </c>
      <c r="AA19" s="50">
        <f t="shared" si="18"/>
        <v>174382523959.55219</v>
      </c>
      <c r="AB19" s="50">
        <f t="shared" si="18"/>
        <v>173196285107.65112</v>
      </c>
      <c r="AC19" s="50">
        <f t="shared" si="18"/>
        <v>172012238397.8331</v>
      </c>
      <c r="AD19" s="50">
        <f t="shared" si="15"/>
        <v>170830383830.09805</v>
      </c>
      <c r="AE19" s="21"/>
      <c r="AF19" s="22">
        <v>551117.60800162517</v>
      </c>
      <c r="AG19" s="22">
        <v>625149.10274459934</v>
      </c>
      <c r="AH19" s="22">
        <v>709125.23023801693</v>
      </c>
      <c r="AI19" s="22">
        <v>804381.85058958677</v>
      </c>
      <c r="AJ19" s="22">
        <v>912434.26967159729</v>
      </c>
      <c r="AK19" s="22">
        <v>1035001.3440269917</v>
      </c>
      <c r="AL19" s="22">
        <v>1174032.8237816351</v>
      </c>
      <c r="AM19" s="22">
        <v>1331740.3685233609</v>
      </c>
      <c r="AN19" s="22">
        <v>1510632.729536535</v>
      </c>
      <c r="AO19" s="22">
        <v>1713555.6580576627</v>
      </c>
      <c r="AP19" s="23">
        <v>1.9098155139177377E-2</v>
      </c>
      <c r="AQ19" s="23">
        <v>2.7766631172219353E-2</v>
      </c>
      <c r="AR19" s="23">
        <v>3.7692858540208533E-2</v>
      </c>
      <c r="AS19" s="23">
        <v>4.8722240471866421E-2</v>
      </c>
      <c r="AT19" s="23">
        <v>5.9597739467634629E-2</v>
      </c>
      <c r="AU19" s="23">
        <v>6.9503450308202555E-2</v>
      </c>
      <c r="AV19" s="23">
        <v>7.847692350865107E-2</v>
      </c>
      <c r="AW19" s="23">
        <v>8.6553943038222211E-2</v>
      </c>
      <c r="AX19" s="23">
        <v>9.3768604827720994E-2</v>
      </c>
      <c r="AY19" s="23">
        <v>0.10015339173226456</v>
      </c>
      <c r="AZ19" s="23">
        <v>0.97179777525598399</v>
      </c>
      <c r="BA19" s="24">
        <v>95736031.598999992</v>
      </c>
      <c r="BB19" s="25">
        <f t="shared" ref="BB19:BK44" si="19">(U19+$P19)/($M19+$N19+$O19+$Q19+$AE19+AF19+(MIN(AP19*$BA19,$BA19*$AZ19*AP19)))</f>
        <v>2053.3986676478871</v>
      </c>
      <c r="BC19" s="25">
        <f t="shared" si="19"/>
        <v>2020.225517143992</v>
      </c>
      <c r="BD19" s="25">
        <f t="shared" si="19"/>
        <v>1984.9614425559921</v>
      </c>
      <c r="BE19" s="25">
        <f t="shared" si="19"/>
        <v>1948.0931682117198</v>
      </c>
      <c r="BF19" s="25">
        <f t="shared" si="19"/>
        <v>1912.1597087040313</v>
      </c>
      <c r="BG19" s="25">
        <f t="shared" si="19"/>
        <v>1878.592968202257</v>
      </c>
      <c r="BH19" s="25">
        <f t="shared" si="19"/>
        <v>1847.1313513050716</v>
      </c>
      <c r="BI19" s="25">
        <f t="shared" si="19"/>
        <v>1817.5388404943885</v>
      </c>
      <c r="BJ19" s="25">
        <f t="shared" si="19"/>
        <v>1789.6003358551457</v>
      </c>
      <c r="BK19" s="25">
        <f t="shared" si="19"/>
        <v>1763.11768826295</v>
      </c>
      <c r="BL19" s="26">
        <f t="shared" si="12"/>
        <v>1901.4819688383436</v>
      </c>
      <c r="BM19" s="26">
        <f t="shared" si="13"/>
        <v>1763.11768826295</v>
      </c>
      <c r="BN19" s="51">
        <v>1843.6317204570689</v>
      </c>
      <c r="BO19" s="28"/>
      <c r="BP19" s="28"/>
      <c r="BQ19" s="28"/>
      <c r="BR19" s="28"/>
      <c r="BS19" s="28"/>
      <c r="BT19" s="28"/>
      <c r="BU19" s="28"/>
      <c r="BV19" s="28"/>
      <c r="BW19" s="28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</row>
    <row r="20" spans="1:86" x14ac:dyDescent="0.25">
      <c r="A20" s="16" t="s">
        <v>59</v>
      </c>
      <c r="B20" s="17">
        <v>2323.2195671999998</v>
      </c>
      <c r="C20" s="17">
        <v>766.29985739999995</v>
      </c>
      <c r="D20" s="17">
        <v>1581.2103032</v>
      </c>
      <c r="E20" s="17">
        <v>3267065650.0531979</v>
      </c>
      <c r="F20" s="17">
        <v>24300393</v>
      </c>
      <c r="G20" s="17">
        <v>19771182.009100001</v>
      </c>
      <c r="H20" s="17">
        <v>14254748</v>
      </c>
      <c r="I20" s="17">
        <v>5223728.3741199002</v>
      </c>
      <c r="J20" s="17">
        <v>6508.4</v>
      </c>
      <c r="K20" s="17">
        <v>0</v>
      </c>
      <c r="L20" s="18">
        <f t="shared" si="8"/>
        <v>2183.8263931679999</v>
      </c>
      <c r="M20" s="19">
        <f t="shared" si="16"/>
        <v>11538767.058381507</v>
      </c>
      <c r="N20" s="19">
        <f t="shared" si="17"/>
        <v>6768706.0307185017</v>
      </c>
      <c r="O20" s="19">
        <f t="shared" si="2"/>
        <v>40018849.919999994</v>
      </c>
      <c r="P20" s="19">
        <f t="shared" si="9"/>
        <v>3267065650.0531979</v>
      </c>
      <c r="Q20" s="19">
        <f t="shared" si="10"/>
        <v>5223728.3741199002</v>
      </c>
      <c r="R20" s="20">
        <f t="shared" si="11"/>
        <v>0.34583271218529815</v>
      </c>
      <c r="S20" s="20">
        <f t="shared" ref="S20:S27" si="20">(O20-(0.15*8784*K20))/(8784*J20)</f>
        <v>0.7</v>
      </c>
      <c r="T20" s="39">
        <f t="shared" si="14"/>
        <v>94145556869.572281</v>
      </c>
      <c r="U20" s="50">
        <f t="shared" si="18"/>
        <v>91227686738.374359</v>
      </c>
      <c r="V20" s="50">
        <f t="shared" si="18"/>
        <v>88345394278.092636</v>
      </c>
      <c r="W20" s="50">
        <f t="shared" si="18"/>
        <v>85498679488.727127</v>
      </c>
      <c r="X20" s="50">
        <f t="shared" si="18"/>
        <v>82687542370.277878</v>
      </c>
      <c r="Y20" s="50">
        <f t="shared" si="18"/>
        <v>79911982922.744843</v>
      </c>
      <c r="Z20" s="50">
        <f t="shared" si="18"/>
        <v>77172001146.128052</v>
      </c>
      <c r="AA20" s="50">
        <f t="shared" si="18"/>
        <v>74467597040.42746</v>
      </c>
      <c r="AB20" s="50">
        <f t="shared" si="18"/>
        <v>71798770605.643112</v>
      </c>
      <c r="AC20" s="50">
        <f t="shared" si="18"/>
        <v>69165521841.774994</v>
      </c>
      <c r="AD20" s="50">
        <f t="shared" si="15"/>
        <v>66567850748.823082</v>
      </c>
      <c r="AE20" s="21">
        <v>985225.01242613397</v>
      </c>
      <c r="AF20" s="22">
        <v>3348948.0774409864</v>
      </c>
      <c r="AG20" s="22">
        <v>3628541.2328899889</v>
      </c>
      <c r="AH20" s="22">
        <v>3931476.7426443659</v>
      </c>
      <c r="AI20" s="22">
        <v>4259703.3865433186</v>
      </c>
      <c r="AJ20" s="22">
        <v>4615332.6419334197</v>
      </c>
      <c r="AK20" s="22">
        <v>5000652.2667724481</v>
      </c>
      <c r="AL20" s="22">
        <v>5418141.0167438947</v>
      </c>
      <c r="AM20" s="22">
        <v>5870484.5910571301</v>
      </c>
      <c r="AN20" s="22">
        <v>6360592.9095123401</v>
      </c>
      <c r="AO20" s="22">
        <v>6891618.831973345</v>
      </c>
      <c r="AP20" s="23">
        <v>1.1375467552923934E-2</v>
      </c>
      <c r="AQ20" s="23">
        <v>1.8504370938637004E-2</v>
      </c>
      <c r="AR20" s="23">
        <v>2.7058013700924182E-2</v>
      </c>
      <c r="AS20" s="23">
        <v>3.6883833822775193E-2</v>
      </c>
      <c r="AT20" s="23">
        <v>4.7827391089439654E-2</v>
      </c>
      <c r="AU20" s="23">
        <v>5.8789903099980348E-2</v>
      </c>
      <c r="AV20" s="23">
        <v>6.8780532230988511E-2</v>
      </c>
      <c r="AW20" s="23">
        <v>7.7836674771267433E-2</v>
      </c>
      <c r="AX20" s="23">
        <v>8.5993971490029353E-2</v>
      </c>
      <c r="AY20" s="23">
        <v>9.3286385312307207E-2</v>
      </c>
      <c r="AZ20" s="23">
        <v>0.90079198851709141</v>
      </c>
      <c r="BA20" s="24">
        <v>91094021.7993</v>
      </c>
      <c r="BB20" s="25">
        <f t="shared" si="19"/>
        <v>1373.1178071358386</v>
      </c>
      <c r="BC20" s="25">
        <f t="shared" si="19"/>
        <v>1314.7177494112175</v>
      </c>
      <c r="BD20" s="25">
        <f t="shared" si="19"/>
        <v>1255.7568875330785</v>
      </c>
      <c r="BE20" s="25">
        <f t="shared" si="19"/>
        <v>1196.7802222588712</v>
      </c>
      <c r="BF20" s="25">
        <f t="shared" si="19"/>
        <v>1138.2669179962165</v>
      </c>
      <c r="BG20" s="25">
        <f t="shared" si="19"/>
        <v>1081.7512878940786</v>
      </c>
      <c r="BH20" s="25">
        <f t="shared" si="19"/>
        <v>1028.2726577256508</v>
      </c>
      <c r="BI20" s="25">
        <f t="shared" si="19"/>
        <v>977.51155365150532</v>
      </c>
      <c r="BJ20" s="25">
        <f t="shared" si="19"/>
        <v>929.19167218207792</v>
      </c>
      <c r="BK20" s="25">
        <f t="shared" si="19"/>
        <v>883.07331730358283</v>
      </c>
      <c r="BL20" s="26">
        <f t="shared" si="12"/>
        <v>1117.844007309212</v>
      </c>
      <c r="BM20" s="26">
        <f t="shared" si="13"/>
        <v>883.07331730358283</v>
      </c>
      <c r="BN20" s="51">
        <v>948.41722482503189</v>
      </c>
      <c r="BO20" s="28"/>
      <c r="BP20" s="28"/>
      <c r="BQ20" s="28"/>
      <c r="BR20" s="28"/>
      <c r="BS20" s="28"/>
      <c r="BT20" s="28"/>
      <c r="BU20" s="28"/>
      <c r="BV20" s="28"/>
      <c r="BW20" s="28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</row>
    <row r="21" spans="1:86" x14ac:dyDescent="0.25">
      <c r="A21" s="16" t="s">
        <v>60</v>
      </c>
      <c r="B21" s="17">
        <v>0</v>
      </c>
      <c r="C21" s="17">
        <v>847.59208590000003</v>
      </c>
      <c r="D21" s="17">
        <v>2635.1274653999999</v>
      </c>
      <c r="E21" s="17">
        <v>0</v>
      </c>
      <c r="F21" s="17">
        <v>0</v>
      </c>
      <c r="G21" s="17">
        <v>4053378.0000999998</v>
      </c>
      <c r="H21" s="17">
        <v>59067</v>
      </c>
      <c r="I21" s="17">
        <v>0</v>
      </c>
      <c r="J21" s="17">
        <v>1388.6</v>
      </c>
      <c r="K21" s="17">
        <v>0</v>
      </c>
      <c r="L21" s="18">
        <f t="shared" si="8"/>
        <v>0</v>
      </c>
      <c r="M21" s="19">
        <f t="shared" si="16"/>
        <v>0</v>
      </c>
      <c r="N21" s="19">
        <f t="shared" si="17"/>
        <v>0</v>
      </c>
      <c r="O21" s="19">
        <f t="shared" si="2"/>
        <v>4112445.0000999998</v>
      </c>
      <c r="P21" s="19">
        <f t="shared" si="9"/>
        <v>0</v>
      </c>
      <c r="Q21" s="19">
        <f t="shared" si="10"/>
        <v>0</v>
      </c>
      <c r="R21" s="20">
        <f t="shared" si="11"/>
        <v>0.33231321951851234</v>
      </c>
      <c r="S21" s="20">
        <f t="shared" si="20"/>
        <v>0.33715578414900466</v>
      </c>
      <c r="T21" s="39">
        <f t="shared" si="14"/>
        <v>3591260188.0447111</v>
      </c>
      <c r="U21" s="50">
        <f t="shared" si="18"/>
        <v>3580701752.8186188</v>
      </c>
      <c r="V21" s="50">
        <f t="shared" si="18"/>
        <v>3570143317.5925264</v>
      </c>
      <c r="W21" s="50">
        <f t="shared" si="18"/>
        <v>3559584882.3664322</v>
      </c>
      <c r="X21" s="50">
        <f t="shared" si="18"/>
        <v>3549026447.1403408</v>
      </c>
      <c r="Y21" s="50">
        <f t="shared" si="18"/>
        <v>3538468011.914248</v>
      </c>
      <c r="Z21" s="50">
        <f t="shared" si="18"/>
        <v>3527909576.6881552</v>
      </c>
      <c r="AA21" s="50">
        <f t="shared" si="18"/>
        <v>3517351141.4620619</v>
      </c>
      <c r="AB21" s="50">
        <f t="shared" si="18"/>
        <v>3506792706.2359705</v>
      </c>
      <c r="AC21" s="50">
        <f t="shared" si="18"/>
        <v>3496234271.0098772</v>
      </c>
      <c r="AD21" s="50">
        <f t="shared" si="15"/>
        <v>3485675835.7837849</v>
      </c>
      <c r="AE21" s="21"/>
      <c r="AF21" s="22">
        <v>3611728.4319631737</v>
      </c>
      <c r="AG21" s="22">
        <v>3611728.4319631737</v>
      </c>
      <c r="AH21" s="22">
        <v>3611728.4319631737</v>
      </c>
      <c r="AI21" s="22">
        <v>3611728.4319631737</v>
      </c>
      <c r="AJ21" s="22">
        <v>3611728.4319631737</v>
      </c>
      <c r="AK21" s="22">
        <v>3611728.4319631737</v>
      </c>
      <c r="AL21" s="22">
        <v>3611728.4319631737</v>
      </c>
      <c r="AM21" s="22">
        <v>3611728.4319631737</v>
      </c>
      <c r="AN21" s="22">
        <v>3611728.4319631737</v>
      </c>
      <c r="AO21" s="22">
        <v>3611728.4319631737</v>
      </c>
      <c r="AP21" s="23">
        <v>5.3736007062315301E-2</v>
      </c>
      <c r="AQ21" s="23">
        <v>6.4714739161627025E-2</v>
      </c>
      <c r="AR21" s="23">
        <v>7.4768049126363714E-2</v>
      </c>
      <c r="AS21" s="23">
        <v>8.3922056188356853E-2</v>
      </c>
      <c r="AT21" s="23">
        <v>9.2201681659859827E-2</v>
      </c>
      <c r="AU21" s="23">
        <v>9.9630691656382706E-2</v>
      </c>
      <c r="AV21" s="23">
        <v>0.10623173809645967</v>
      </c>
      <c r="AW21" s="23">
        <v>0.11202639804365881</v>
      </c>
      <c r="AX21" s="23">
        <v>0.11703521145358933</v>
      </c>
      <c r="AY21" s="23">
        <v>0.12127771738620828</v>
      </c>
      <c r="AZ21" s="23">
        <v>1.3252080576650536</v>
      </c>
      <c r="BA21" s="24">
        <v>12429294.5309</v>
      </c>
      <c r="BB21" s="25">
        <f t="shared" si="19"/>
        <v>426.67661344448248</v>
      </c>
      <c r="BC21" s="25">
        <f t="shared" si="19"/>
        <v>418.61170522937545</v>
      </c>
      <c r="BD21" s="25">
        <f t="shared" si="19"/>
        <v>411.34685495229076</v>
      </c>
      <c r="BE21" s="25">
        <f t="shared" si="19"/>
        <v>404.8042680195901</v>
      </c>
      <c r="BF21" s="25">
        <f t="shared" si="19"/>
        <v>398.91748430720548</v>
      </c>
      <c r="BG21" s="25">
        <f t="shared" si="19"/>
        <v>393.62952301689245</v>
      </c>
      <c r="BH21" s="25">
        <f t="shared" si="19"/>
        <v>388.89139249699986</v>
      </c>
      <c r="BI21" s="25">
        <f t="shared" si="19"/>
        <v>384.66088528688897</v>
      </c>
      <c r="BJ21" s="25">
        <f t="shared" si="19"/>
        <v>380.9015981270822</v>
      </c>
      <c r="BK21" s="25">
        <f t="shared" si="19"/>
        <v>377.58213098950591</v>
      </c>
      <c r="BL21" s="26">
        <f t="shared" si="12"/>
        <v>398.60224558703135</v>
      </c>
      <c r="BM21" s="26">
        <f t="shared" si="13"/>
        <v>377.58213098950591</v>
      </c>
      <c r="BN21" s="51">
        <v>393.13956190706267</v>
      </c>
      <c r="BO21" s="28"/>
      <c r="BP21" s="28"/>
      <c r="BQ21" s="28"/>
      <c r="BR21" s="28"/>
      <c r="BS21" s="28"/>
      <c r="BT21" s="28"/>
      <c r="BU21" s="28"/>
      <c r="BV21" s="28"/>
      <c r="BW21" s="28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</row>
    <row r="22" spans="1:86" x14ac:dyDescent="0.25">
      <c r="A22" s="16" t="s">
        <v>61</v>
      </c>
      <c r="B22" s="17">
        <v>2157.9958127</v>
      </c>
      <c r="C22" s="17">
        <v>975.17739540000002</v>
      </c>
      <c r="D22" s="17">
        <v>1544.2413833000001</v>
      </c>
      <c r="E22" s="17">
        <v>48214762.492757589</v>
      </c>
      <c r="F22" s="17">
        <v>16297835</v>
      </c>
      <c r="G22" s="17">
        <v>676555.59400000004</v>
      </c>
      <c r="H22" s="17">
        <v>2892354</v>
      </c>
      <c r="I22" s="17">
        <v>20917.47183750011</v>
      </c>
      <c r="J22" s="17">
        <v>288.8</v>
      </c>
      <c r="K22" s="17">
        <v>0</v>
      </c>
      <c r="L22" s="18">
        <f t="shared" si="8"/>
        <v>2028.5160639379999</v>
      </c>
      <c r="M22" s="19">
        <f t="shared" si="16"/>
        <v>15364291.766884193</v>
      </c>
      <c r="N22" s="19">
        <f t="shared" si="17"/>
        <v>2726679.3871158077</v>
      </c>
      <c r="O22" s="19">
        <f t="shared" si="2"/>
        <v>1775773.44</v>
      </c>
      <c r="P22" s="19">
        <f t="shared" si="9"/>
        <v>48214762.492757589</v>
      </c>
      <c r="Q22" s="19">
        <f t="shared" si="10"/>
        <v>20917.47183750011</v>
      </c>
      <c r="R22" s="20">
        <f t="shared" si="11"/>
        <v>0.26669444712496659</v>
      </c>
      <c r="S22" s="20">
        <f t="shared" si="20"/>
        <v>0.7</v>
      </c>
      <c r="T22" s="39">
        <f t="shared" si="14"/>
        <v>40296914150.029007</v>
      </c>
      <c r="U22" s="50">
        <f t="shared" si="18"/>
        <v>39967249782.807709</v>
      </c>
      <c r="V22" s="50">
        <f t="shared" si="18"/>
        <v>39640002914.452034</v>
      </c>
      <c r="W22" s="50">
        <f t="shared" si="18"/>
        <v>39315173544.962006</v>
      </c>
      <c r="X22" s="50">
        <f t="shared" si="18"/>
        <v>38992761674.337631</v>
      </c>
      <c r="Y22" s="50">
        <f t="shared" si="18"/>
        <v>38672767302.578911</v>
      </c>
      <c r="Z22" s="50">
        <f t="shared" si="18"/>
        <v>38355190429.685829</v>
      </c>
      <c r="AA22" s="50">
        <f t="shared" si="18"/>
        <v>38040031055.658386</v>
      </c>
      <c r="AB22" s="50">
        <f t="shared" si="18"/>
        <v>37727289180.496605</v>
      </c>
      <c r="AC22" s="50">
        <f t="shared" si="18"/>
        <v>37416964804.200447</v>
      </c>
      <c r="AD22" s="50">
        <f t="shared" si="15"/>
        <v>37109057926.769951</v>
      </c>
      <c r="AE22" s="21">
        <v>787533.354986666</v>
      </c>
      <c r="AF22" s="22">
        <v>1697994.5225357746</v>
      </c>
      <c r="AG22" s="22">
        <v>1991053.089595275</v>
      </c>
      <c r="AH22" s="22">
        <v>2334690.9268391752</v>
      </c>
      <c r="AI22" s="22">
        <v>2737637.5609216713</v>
      </c>
      <c r="AJ22" s="22">
        <v>3210129.1562030497</v>
      </c>
      <c r="AK22" s="22">
        <v>3764168.5468530674</v>
      </c>
      <c r="AL22" s="22">
        <v>4413830.1481542345</v>
      </c>
      <c r="AM22" s="22">
        <v>5175617.4927508356</v>
      </c>
      <c r="AN22" s="22">
        <v>5982068.5757632507</v>
      </c>
      <c r="AO22" s="22">
        <v>5982068.5757632507</v>
      </c>
      <c r="AP22" s="23">
        <v>4.2074781713191504E-2</v>
      </c>
      <c r="AQ22" s="23">
        <v>5.3795009159865084E-2</v>
      </c>
      <c r="AR22" s="23">
        <v>6.4544470420188085E-2</v>
      </c>
      <c r="AS22" s="23">
        <v>7.4355427813469654E-2</v>
      </c>
      <c r="AT22" s="23">
        <v>8.3258675750193675E-2</v>
      </c>
      <c r="AU22" s="23">
        <v>9.1283599414817479E-2</v>
      </c>
      <c r="AV22" s="23">
        <v>9.8458230981317119E-2</v>
      </c>
      <c r="AW22" s="23">
        <v>0.10480930346314697</v>
      </c>
      <c r="AX22" s="23">
        <v>0.1103623022950582</v>
      </c>
      <c r="AY22" s="23">
        <v>0.1151415147401727</v>
      </c>
      <c r="AZ22" s="23">
        <v>0.60820033171625643</v>
      </c>
      <c r="BA22" s="24">
        <v>66455749.755199999</v>
      </c>
      <c r="BB22" s="25">
        <f t="shared" si="19"/>
        <v>1662.2007471238157</v>
      </c>
      <c r="BC22" s="25">
        <f t="shared" si="19"/>
        <v>1597.7184958044938</v>
      </c>
      <c r="BD22" s="25">
        <f t="shared" si="19"/>
        <v>1536.5117132618338</v>
      </c>
      <c r="BE22" s="25">
        <f t="shared" si="19"/>
        <v>1477.8082517460414</v>
      </c>
      <c r="BF22" s="25">
        <f t="shared" si="19"/>
        <v>1420.9269920156191</v>
      </c>
      <c r="BG22" s="25">
        <f t="shared" si="19"/>
        <v>1365.2650013511295</v>
      </c>
      <c r="BH22" s="25">
        <f t="shared" si="19"/>
        <v>1310.2905030438117</v>
      </c>
      <c r="BI22" s="25">
        <f t="shared" si="19"/>
        <v>1255.5407971997481</v>
      </c>
      <c r="BJ22" s="25">
        <f t="shared" si="19"/>
        <v>1203.9739258786112</v>
      </c>
      <c r="BK22" s="25">
        <f t="shared" si="19"/>
        <v>1186.7124341020524</v>
      </c>
      <c r="BL22" s="26">
        <f t="shared" si="12"/>
        <v>1401.6948861527158</v>
      </c>
      <c r="BM22" s="26">
        <f t="shared" si="13"/>
        <v>1186.7124341020524</v>
      </c>
      <c r="BN22" s="51">
        <v>1347.4764693884649</v>
      </c>
      <c r="BO22" s="28"/>
      <c r="BP22" s="28"/>
      <c r="BQ22" s="28"/>
      <c r="BR22" s="28"/>
      <c r="BS22" s="28"/>
      <c r="BT22" s="28"/>
      <c r="BU22" s="28"/>
      <c r="BV22" s="28"/>
      <c r="BW22" s="28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</row>
    <row r="23" spans="1:86" x14ac:dyDescent="0.25">
      <c r="A23" s="16" t="s">
        <v>62</v>
      </c>
      <c r="B23" s="17">
        <v>2082.5040770999999</v>
      </c>
      <c r="C23" s="17">
        <v>886.31744089999995</v>
      </c>
      <c r="D23" s="17">
        <v>1756.554529</v>
      </c>
      <c r="E23" s="17">
        <v>33906455.554328367</v>
      </c>
      <c r="F23" s="17">
        <v>2268133</v>
      </c>
      <c r="G23" s="17">
        <v>23603159.816199999</v>
      </c>
      <c r="H23" s="17">
        <v>329883.23700000002</v>
      </c>
      <c r="I23" s="17">
        <v>34983.969129000077</v>
      </c>
      <c r="J23" s="17">
        <v>6625.1</v>
      </c>
      <c r="K23" s="17">
        <v>0</v>
      </c>
      <c r="L23" s="18">
        <f t="shared" si="8"/>
        <v>1957.5538324739998</v>
      </c>
      <c r="M23" s="19">
        <f t="shared" si="16"/>
        <v>4.6566128730773926E-10</v>
      </c>
      <c r="N23" s="19">
        <f t="shared" si="17"/>
        <v>5.8207660913467407E-11</v>
      </c>
      <c r="O23" s="19">
        <f t="shared" si="2"/>
        <v>26201176.053199999</v>
      </c>
      <c r="P23" s="19">
        <f t="shared" si="9"/>
        <v>33906455.554328367</v>
      </c>
      <c r="Q23" s="19">
        <f t="shared" si="10"/>
        <v>34983.969129000077</v>
      </c>
      <c r="R23" s="20">
        <f t="shared" si="11"/>
        <v>0.40558826592891373</v>
      </c>
      <c r="S23" s="20">
        <f t="shared" si="20"/>
        <v>0.4502316487905918</v>
      </c>
      <c r="T23" s="39">
        <f t="shared" si="14"/>
        <v>26222746319.34668</v>
      </c>
      <c r="U23" s="50">
        <f t="shared" si="18"/>
        <v>25897221278.628784</v>
      </c>
      <c r="V23" s="50">
        <f t="shared" si="18"/>
        <v>25577364313.374775</v>
      </c>
      <c r="W23" s="50">
        <f t="shared" si="18"/>
        <v>25263175423.584644</v>
      </c>
      <c r="X23" s="50">
        <f t="shared" si="18"/>
        <v>24954654609.258408</v>
      </c>
      <c r="Y23" s="50">
        <f t="shared" si="18"/>
        <v>24651801870.396057</v>
      </c>
      <c r="Z23" s="50">
        <f t="shared" si="18"/>
        <v>24354617206.997589</v>
      </c>
      <c r="AA23" s="50">
        <f t="shared" si="18"/>
        <v>24063100619.063007</v>
      </c>
      <c r="AB23" s="50">
        <f t="shared" si="18"/>
        <v>23777252106.592316</v>
      </c>
      <c r="AC23" s="50">
        <f t="shared" si="18"/>
        <v>23497071669.58551</v>
      </c>
      <c r="AD23" s="50">
        <f t="shared" si="15"/>
        <v>23222559308.042583</v>
      </c>
      <c r="AE23" s="21">
        <v>316260.46226356021</v>
      </c>
      <c r="AF23" s="22">
        <v>2962380.3259656811</v>
      </c>
      <c r="AG23" s="22">
        <v>3335377.5726553947</v>
      </c>
      <c r="AH23" s="22">
        <v>3755339.3987472332</v>
      </c>
      <c r="AI23" s="22">
        <v>4228179.17689473</v>
      </c>
      <c r="AJ23" s="22">
        <v>4760554.8403667752</v>
      </c>
      <c r="AK23" s="22">
        <v>5359962.6316649299</v>
      </c>
      <c r="AL23" s="22">
        <v>6034842.6551538287</v>
      </c>
      <c r="AM23" s="22">
        <v>6794697.7199636595</v>
      </c>
      <c r="AN23" s="22">
        <v>7650227.1465605469</v>
      </c>
      <c r="AO23" s="22">
        <v>8613477.4210801758</v>
      </c>
      <c r="AP23" s="23">
        <v>4.4340193491464598E-2</v>
      </c>
      <c r="AQ23" s="23">
        <v>5.604529365023047E-2</v>
      </c>
      <c r="AR23" s="23">
        <v>6.6803887842410314E-2</v>
      </c>
      <c r="AS23" s="23">
        <v>7.6643046825041278E-2</v>
      </c>
      <c r="AT23" s="23">
        <v>8.5588609248013744E-2</v>
      </c>
      <c r="AU23" s="23">
        <v>9.3665225750441936E-2</v>
      </c>
      <c r="AV23" s="23">
        <v>0.10089640128180878</v>
      </c>
      <c r="AW23" s="23">
        <v>0.10730453571523049</v>
      </c>
      <c r="AX23" s="23">
        <v>0.11291096281755593</v>
      </c>
      <c r="AY23" s="23">
        <v>0.11773598763848463</v>
      </c>
      <c r="AZ23" s="23">
        <v>0.74767633692062474</v>
      </c>
      <c r="BA23" s="24">
        <v>59467354.632399999</v>
      </c>
      <c r="BB23" s="25">
        <f t="shared" si="19"/>
        <v>823.56939429485487</v>
      </c>
      <c r="BC23" s="25">
        <f t="shared" si="19"/>
        <v>790.96683106730552</v>
      </c>
      <c r="BD23" s="25">
        <f t="shared" si="19"/>
        <v>760.17396547432452</v>
      </c>
      <c r="BE23" s="25">
        <f t="shared" si="19"/>
        <v>730.90912118588915</v>
      </c>
      <c r="BF23" s="25">
        <f t="shared" si="19"/>
        <v>702.92715338462688</v>
      </c>
      <c r="BG23" s="25">
        <f t="shared" si="19"/>
        <v>676.01386721357903</v>
      </c>
      <c r="BH23" s="25">
        <f t="shared" si="19"/>
        <v>649.98187029936969</v>
      </c>
      <c r="BI23" s="25">
        <f t="shared" si="19"/>
        <v>624.66756961169528</v>
      </c>
      <c r="BJ23" s="25">
        <f t="shared" si="19"/>
        <v>599.9290871504744</v>
      </c>
      <c r="BK23" s="25">
        <f t="shared" si="19"/>
        <v>575.64490969352948</v>
      </c>
      <c r="BL23" s="26">
        <f t="shared" si="12"/>
        <v>693.47837693756492</v>
      </c>
      <c r="BM23" s="26">
        <f t="shared" si="13"/>
        <v>575.64490969352948</v>
      </c>
      <c r="BN23" s="51">
        <v>654.88286679875284</v>
      </c>
      <c r="BO23" s="28"/>
      <c r="BP23" s="28"/>
      <c r="BQ23" s="28"/>
      <c r="BR23" s="28"/>
      <c r="BS23" s="28"/>
      <c r="BT23" s="28"/>
      <c r="BU23" s="28"/>
      <c r="BV23" s="28"/>
      <c r="BW23" s="28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</row>
    <row r="24" spans="1:86" x14ac:dyDescent="0.25">
      <c r="A24" s="16" t="s">
        <v>63</v>
      </c>
      <c r="B24" s="17">
        <v>2254.9510461</v>
      </c>
      <c r="C24" s="17">
        <v>810.28612769999995</v>
      </c>
      <c r="D24" s="17">
        <v>1586.13537</v>
      </c>
      <c r="E24" s="17">
        <v>3044925860.3700438</v>
      </c>
      <c r="F24" s="17">
        <v>53210780</v>
      </c>
      <c r="G24" s="17">
        <v>18499950.609700002</v>
      </c>
      <c r="H24" s="17">
        <v>774872</v>
      </c>
      <c r="I24" s="17">
        <v>4299172.8757443</v>
      </c>
      <c r="J24" s="17">
        <v>5008.3999999999996</v>
      </c>
      <c r="K24" s="17">
        <v>0</v>
      </c>
      <c r="L24" s="18">
        <f t="shared" si="8"/>
        <v>2119.6539833339998</v>
      </c>
      <c r="M24" s="19">
        <f t="shared" si="16"/>
        <v>41091564.491654843</v>
      </c>
      <c r="N24" s="19">
        <f t="shared" si="17"/>
        <v>598388.19804516248</v>
      </c>
      <c r="O24" s="19">
        <f t="shared" si="2"/>
        <v>30795649.919999994</v>
      </c>
      <c r="P24" s="19">
        <f t="shared" si="9"/>
        <v>3044925860.3700438</v>
      </c>
      <c r="Q24" s="19">
        <f t="shared" si="10"/>
        <v>4299172.8757443</v>
      </c>
      <c r="R24" s="20">
        <f t="shared" si="11"/>
        <v>0.4205128146485308</v>
      </c>
      <c r="S24" s="20">
        <f t="shared" si="20"/>
        <v>0.7</v>
      </c>
      <c r="T24" s="39">
        <f t="shared" si="14"/>
        <v>136207009253.39465</v>
      </c>
      <c r="U24" s="50">
        <f t="shared" si="18"/>
        <v>133738966941.11295</v>
      </c>
      <c r="V24" s="50">
        <f t="shared" si="18"/>
        <v>131303718514.05734</v>
      </c>
      <c r="W24" s="50">
        <f t="shared" si="18"/>
        <v>128901263972.22784</v>
      </c>
      <c r="X24" s="50">
        <f t="shared" si="18"/>
        <v>126531603315.62454</v>
      </c>
      <c r="Y24" s="50">
        <f t="shared" si="18"/>
        <v>124194736544.24741</v>
      </c>
      <c r="Z24" s="50">
        <f t="shared" si="18"/>
        <v>121890663658.09637</v>
      </c>
      <c r="AA24" s="50">
        <f t="shared" si="18"/>
        <v>119619384657.17148</v>
      </c>
      <c r="AB24" s="50">
        <f t="shared" si="18"/>
        <v>117380899541.47278</v>
      </c>
      <c r="AC24" s="50">
        <f t="shared" si="18"/>
        <v>115175208311.00018</v>
      </c>
      <c r="AD24" s="50">
        <f t="shared" si="15"/>
        <v>113002310965.75375</v>
      </c>
      <c r="AE24" s="21">
        <v>1827908.7970816612</v>
      </c>
      <c r="AF24" s="22">
        <v>4775710.4785206858</v>
      </c>
      <c r="AG24" s="22">
        <v>5061373.8993692854</v>
      </c>
      <c r="AH24" s="22">
        <v>5364124.5348591302</v>
      </c>
      <c r="AI24" s="22">
        <v>5684984.4721140405</v>
      </c>
      <c r="AJ24" s="22">
        <v>6025036.9353191201</v>
      </c>
      <c r="AK24" s="22">
        <v>6385429.9426891059</v>
      </c>
      <c r="AL24" s="22">
        <v>6767380.1821815707</v>
      </c>
      <c r="AM24" s="22">
        <v>7172177.1190393995</v>
      </c>
      <c r="AN24" s="22">
        <v>7601187.3490296174</v>
      </c>
      <c r="AO24" s="22">
        <v>8055859.2120751143</v>
      </c>
      <c r="AP24" s="23">
        <v>4.5925301256458884E-2</v>
      </c>
      <c r="AQ24" s="23">
        <v>5.7447475252927635E-2</v>
      </c>
      <c r="AR24" s="23">
        <v>6.8019871965554771E-2</v>
      </c>
      <c r="AS24" s="23">
        <v>7.7671255549376234E-2</v>
      </c>
      <c r="AT24" s="23">
        <v>8.6429083608699164E-2</v>
      </c>
      <c r="AU24" s="23">
        <v>9.4319556124933548E-2</v>
      </c>
      <c r="AV24" s="23">
        <v>0.1013676623859309</v>
      </c>
      <c r="AW24" s="23">
        <v>0.1075972259952423</v>
      </c>
      <c r="AX24" s="23">
        <v>0.11303094803657514</v>
      </c>
      <c r="AY24" s="23">
        <v>0.11769044846571815</v>
      </c>
      <c r="AZ24" s="23">
        <v>1.0389198760429761</v>
      </c>
      <c r="BA24" s="24">
        <v>112690037.1441</v>
      </c>
      <c r="BB24" s="25">
        <f t="shared" si="19"/>
        <v>1544.4687154355126</v>
      </c>
      <c r="BC24" s="25">
        <f t="shared" si="19"/>
        <v>1490.3150168871362</v>
      </c>
      <c r="BD24" s="25">
        <f t="shared" si="19"/>
        <v>1439.8008772847534</v>
      </c>
      <c r="BE24" s="25">
        <f t="shared" si="19"/>
        <v>1392.5406652342645</v>
      </c>
      <c r="BF24" s="25">
        <f t="shared" si="19"/>
        <v>1348.200292927188</v>
      </c>
      <c r="BG24" s="25">
        <f t="shared" si="19"/>
        <v>1306.4888005707587</v>
      </c>
      <c r="BH24" s="25">
        <f t="shared" si="19"/>
        <v>1267.1515307038817</v>
      </c>
      <c r="BI24" s="25">
        <f t="shared" si="19"/>
        <v>1229.9645525807016</v>
      </c>
      <c r="BJ24" s="25">
        <f t="shared" si="19"/>
        <v>1194.7300774231471</v>
      </c>
      <c r="BK24" s="25">
        <f t="shared" si="19"/>
        <v>1161.2726650816751</v>
      </c>
      <c r="BL24" s="26">
        <f t="shared" si="12"/>
        <v>1337.4933194129017</v>
      </c>
      <c r="BM24" s="26">
        <f t="shared" si="13"/>
        <v>1161.2726650816751</v>
      </c>
      <c r="BN24" s="51">
        <v>1227.231037319827</v>
      </c>
      <c r="BO24" s="28"/>
      <c r="BP24" s="28"/>
      <c r="BQ24" s="28"/>
      <c r="BR24" s="28"/>
      <c r="BS24" s="28"/>
      <c r="BT24" s="28"/>
      <c r="BU24" s="28"/>
      <c r="BV24" s="28"/>
      <c r="BW24" s="28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</row>
    <row r="25" spans="1:86" x14ac:dyDescent="0.25">
      <c r="A25" s="16" t="s">
        <v>64</v>
      </c>
      <c r="B25" s="17">
        <v>2317.9822393999998</v>
      </c>
      <c r="C25" s="17">
        <v>862.64948679999998</v>
      </c>
      <c r="D25" s="17">
        <v>1590.7834353999999</v>
      </c>
      <c r="E25" s="17">
        <v>83925611.73884958</v>
      </c>
      <c r="F25" s="17">
        <v>21989584</v>
      </c>
      <c r="G25" s="17">
        <v>5715510.0219999999</v>
      </c>
      <c r="H25" s="17">
        <v>29243</v>
      </c>
      <c r="I25" s="17">
        <v>97924.447742399992</v>
      </c>
      <c r="J25" s="17">
        <v>2768.2</v>
      </c>
      <c r="K25" s="17">
        <v>0</v>
      </c>
      <c r="L25" s="18">
        <f t="shared" si="8"/>
        <v>2178.9033050359999</v>
      </c>
      <c r="M25" s="19">
        <f t="shared" si="16"/>
        <v>10699000.722071774</v>
      </c>
      <c r="N25" s="19">
        <f t="shared" si="17"/>
        <v>14228.139928228969</v>
      </c>
      <c r="O25" s="19">
        <f t="shared" si="2"/>
        <v>17021108.159999996</v>
      </c>
      <c r="P25" s="19">
        <f t="shared" si="9"/>
        <v>83925611.73884958</v>
      </c>
      <c r="Q25" s="19">
        <f t="shared" si="10"/>
        <v>97924.447742399992</v>
      </c>
      <c r="R25" s="20">
        <f t="shared" si="11"/>
        <v>0.2350526756420071</v>
      </c>
      <c r="S25" s="20">
        <f t="shared" si="20"/>
        <v>0.7</v>
      </c>
      <c r="T25" s="39">
        <f t="shared" si="14"/>
        <v>55948466231.074364</v>
      </c>
      <c r="U25" s="50">
        <f t="shared" si="18"/>
        <v>54014091416.030174</v>
      </c>
      <c r="V25" s="50">
        <f t="shared" si="18"/>
        <v>52111122246.79882</v>
      </c>
      <c r="W25" s="50">
        <f t="shared" si="18"/>
        <v>50239558723.380295</v>
      </c>
      <c r="X25" s="50">
        <f t="shared" si="18"/>
        <v>48399400845.774643</v>
      </c>
      <c r="Y25" s="50">
        <f t="shared" si="18"/>
        <v>46590648613.981819</v>
      </c>
      <c r="Z25" s="50">
        <f t="shared" si="18"/>
        <v>44813302028.001846</v>
      </c>
      <c r="AA25" s="50">
        <f t="shared" si="18"/>
        <v>43067361087.834717</v>
      </c>
      <c r="AB25" s="50">
        <f t="shared" si="18"/>
        <v>41352825793.480438</v>
      </c>
      <c r="AC25" s="50">
        <f t="shared" si="18"/>
        <v>39669696144.939003</v>
      </c>
      <c r="AD25" s="50">
        <f t="shared" si="15"/>
        <v>38017972142.210411</v>
      </c>
      <c r="AE25" s="21">
        <v>840189.54411773931</v>
      </c>
      <c r="AF25" s="22">
        <v>7888544.3585652001</v>
      </c>
      <c r="AG25" s="22">
        <v>7888544.3585652001</v>
      </c>
      <c r="AH25" s="22">
        <v>7888544.3585652001</v>
      </c>
      <c r="AI25" s="22">
        <v>7888544.3585652001</v>
      </c>
      <c r="AJ25" s="22">
        <v>7888544.3585652001</v>
      </c>
      <c r="AK25" s="22">
        <v>7888544.3585652001</v>
      </c>
      <c r="AL25" s="22">
        <v>7888544.3585652001</v>
      </c>
      <c r="AM25" s="22">
        <v>7888544.3585652001</v>
      </c>
      <c r="AN25" s="22">
        <v>7888544.3585652001</v>
      </c>
      <c r="AO25" s="22">
        <v>7888544.3585652001</v>
      </c>
      <c r="AP25" s="23">
        <v>4.8008468033873729E-2</v>
      </c>
      <c r="AQ25" s="23">
        <v>5.924360710051195E-2</v>
      </c>
      <c r="AR25" s="23">
        <v>6.9521643169629638E-2</v>
      </c>
      <c r="AS25" s="23">
        <v>7.8874725617712527E-2</v>
      </c>
      <c r="AT25" s="23">
        <v>8.7333534705797786E-2</v>
      </c>
      <c r="AU25" s="23">
        <v>9.492734093371212E-2</v>
      </c>
      <c r="AV25" s="23">
        <v>0.10168406188202468</v>
      </c>
      <c r="AW25" s="23">
        <v>0.10763031664615251</v>
      </c>
      <c r="AX25" s="23">
        <v>0.11279147796268493</v>
      </c>
      <c r="AY25" s="23">
        <v>0.11719172212380437</v>
      </c>
      <c r="AZ25" s="23">
        <v>0.82836500905863464</v>
      </c>
      <c r="BA25" s="24">
        <v>73094473.978499994</v>
      </c>
      <c r="BB25" s="25">
        <f t="shared" si="19"/>
        <v>1370.6854935591309</v>
      </c>
      <c r="BC25" s="25">
        <f t="shared" si="19"/>
        <v>1300.0617140959168</v>
      </c>
      <c r="BD25" s="25">
        <f t="shared" si="19"/>
        <v>1234.3125601674135</v>
      </c>
      <c r="BE25" s="25">
        <f t="shared" si="19"/>
        <v>1172.8860824004989</v>
      </c>
      <c r="BF25" s="25">
        <f t="shared" si="19"/>
        <v>1115.3106479775986</v>
      </c>
      <c r="BG25" s="25">
        <f t="shared" si="19"/>
        <v>1061.1808728427982</v>
      </c>
      <c r="BH25" s="25">
        <f t="shared" si="19"/>
        <v>1010.1464077676785</v>
      </c>
      <c r="BI25" s="25">
        <f t="shared" si="19"/>
        <v>961.90292463447793</v>
      </c>
      <c r="BJ25" s="25">
        <f t="shared" si="19"/>
        <v>916.18481494494711</v>
      </c>
      <c r="BK25" s="25">
        <f t="shared" si="19"/>
        <v>872.75923243264003</v>
      </c>
      <c r="BL25" s="26">
        <f t="shared" si="12"/>
        <v>1101.5430750823102</v>
      </c>
      <c r="BM25" s="26">
        <f t="shared" si="13"/>
        <v>872.75923243264003</v>
      </c>
      <c r="BN25" s="51">
        <v>910.90533049692147</v>
      </c>
      <c r="BO25" s="28"/>
      <c r="BP25" s="28"/>
      <c r="BQ25" s="28"/>
      <c r="BR25" s="28"/>
      <c r="BS25" s="28"/>
      <c r="BT25" s="28"/>
      <c r="BU25" s="28"/>
      <c r="BV25" s="28"/>
      <c r="BW25" s="28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</row>
    <row r="26" spans="1:86" x14ac:dyDescent="0.25">
      <c r="A26" s="16" t="s">
        <v>65</v>
      </c>
      <c r="B26" s="17">
        <v>2493.9278509999999</v>
      </c>
      <c r="C26" s="17">
        <v>848.17551279999998</v>
      </c>
      <c r="D26" s="17">
        <v>1388.2063624</v>
      </c>
      <c r="E26" s="17">
        <v>0</v>
      </c>
      <c r="F26" s="17">
        <v>7503114</v>
      </c>
      <c r="G26" s="17">
        <v>31813676.742600001</v>
      </c>
      <c r="H26" s="17">
        <v>4402778</v>
      </c>
      <c r="I26" s="17">
        <v>0</v>
      </c>
      <c r="J26" s="17">
        <v>7894.4</v>
      </c>
      <c r="K26" s="17">
        <v>150</v>
      </c>
      <c r="L26" s="18">
        <f t="shared" si="8"/>
        <v>2344.2921799399996</v>
      </c>
      <c r="M26" s="19">
        <f t="shared" si="16"/>
        <v>0</v>
      </c>
      <c r="N26" s="19">
        <f t="shared" si="17"/>
        <v>0</v>
      </c>
      <c r="O26" s="19">
        <f t="shared" si="2"/>
        <v>43719568.742600001</v>
      </c>
      <c r="P26" s="19">
        <f>0.55*8784*C26*K26+4703731231</f>
        <v>5318387061.6159039</v>
      </c>
      <c r="Q26" s="19">
        <f>K26*8784*0.55+5836968</f>
        <v>6561648</v>
      </c>
      <c r="R26" s="20">
        <f t="shared" si="11"/>
        <v>0.45877781534389189</v>
      </c>
      <c r="S26" s="20">
        <f t="shared" si="20"/>
        <v>0.62761986140840986</v>
      </c>
      <c r="T26" s="39">
        <f t="shared" si="14"/>
        <v>51807770990.870956</v>
      </c>
      <c r="U26" s="50">
        <f t="shared" si="18"/>
        <v>50234134640.690147</v>
      </c>
      <c r="V26" s="50">
        <f t="shared" si="18"/>
        <v>48682952960.477936</v>
      </c>
      <c r="W26" s="50">
        <f t="shared" si="18"/>
        <v>47154225950.234306</v>
      </c>
      <c r="X26" s="50">
        <f t="shared" si="18"/>
        <v>45647953609.95929</v>
      </c>
      <c r="Y26" s="50">
        <f t="shared" si="18"/>
        <v>44164135939.652863</v>
      </c>
      <c r="Z26" s="50">
        <f t="shared" si="18"/>
        <v>42702772939.315018</v>
      </c>
      <c r="AA26" s="50">
        <f t="shared" si="18"/>
        <v>41263864608.94577</v>
      </c>
      <c r="AB26" s="50">
        <f t="shared" si="18"/>
        <v>39847410948.545128</v>
      </c>
      <c r="AC26" s="50">
        <f t="shared" si="18"/>
        <v>38453411958.113068</v>
      </c>
      <c r="AD26" s="50">
        <f t="shared" si="15"/>
        <v>37081867637.649605</v>
      </c>
      <c r="AE26" s="21">
        <v>631874.26957287942</v>
      </c>
      <c r="AF26" s="22">
        <v>2498625.7029471667</v>
      </c>
      <c r="AG26" s="22">
        <v>2834265.4881885191</v>
      </c>
      <c r="AH26" s="22">
        <v>3214991.6844533328</v>
      </c>
      <c r="AI26" s="22">
        <v>3646860.7384096175</v>
      </c>
      <c r="AJ26" s="22">
        <v>4136742.657738775</v>
      </c>
      <c r="AK26" s="22">
        <v>4692430.296589396</v>
      </c>
      <c r="AL26" s="22">
        <v>5322763.3213195838</v>
      </c>
      <c r="AM26" s="22">
        <v>5458429.5010000002</v>
      </c>
      <c r="AN26" s="22">
        <v>5458429.5010000002</v>
      </c>
      <c r="AO26" s="22">
        <v>5458429.5010000002</v>
      </c>
      <c r="AP26" s="23">
        <v>1.399843513390662E-2</v>
      </c>
      <c r="AQ26" s="23">
        <v>2.1653477031590512E-2</v>
      </c>
      <c r="AR26" s="23">
        <v>3.0677656086512427E-2</v>
      </c>
      <c r="AS26" s="23">
        <v>4.0917598983544558E-2</v>
      </c>
      <c r="AT26" s="23">
        <v>5.2218631526603387E-2</v>
      </c>
      <c r="AU26" s="23">
        <v>6.2796481544960814E-2</v>
      </c>
      <c r="AV26" s="23">
        <v>7.2417279926557013E-2</v>
      </c>
      <c r="AW26" s="23">
        <v>8.1117727177937152E-2</v>
      </c>
      <c r="AX26" s="23">
        <v>8.8932799077439673E-2</v>
      </c>
      <c r="AY26" s="23">
        <v>9.5895822965259531E-2</v>
      </c>
      <c r="AZ26" s="23">
        <v>0.9863437987582192</v>
      </c>
      <c r="BA26" s="24">
        <v>52021589.392499998</v>
      </c>
      <c r="BB26" s="25">
        <f t="shared" si="19"/>
        <v>1026.2798644256113</v>
      </c>
      <c r="BC26" s="25">
        <f t="shared" si="19"/>
        <v>984.37647790700896</v>
      </c>
      <c r="BD26" s="25">
        <f t="shared" si="19"/>
        <v>942.02065981753378</v>
      </c>
      <c r="BE26" s="25">
        <f t="shared" si="19"/>
        <v>899.52006495451735</v>
      </c>
      <c r="BF26" s="25">
        <f t="shared" si="19"/>
        <v>857.14845929407977</v>
      </c>
      <c r="BG26" s="25">
        <f t="shared" si="19"/>
        <v>816.30208870568526</v>
      </c>
      <c r="BH26" s="25">
        <f t="shared" si="19"/>
        <v>776.99673403007807</v>
      </c>
      <c r="BI26" s="25">
        <f t="shared" si="19"/>
        <v>746.12568927778261</v>
      </c>
      <c r="BJ26" s="25">
        <f t="shared" si="19"/>
        <v>718.33866625664973</v>
      </c>
      <c r="BK26" s="25">
        <f t="shared" si="19"/>
        <v>691.77415940892911</v>
      </c>
      <c r="BL26" s="26">
        <f t="shared" si="12"/>
        <v>845.88828640778752</v>
      </c>
      <c r="BM26" s="26">
        <f t="shared" si="13"/>
        <v>691.77415940892911</v>
      </c>
      <c r="BN26" s="51">
        <v>731.62435695854333</v>
      </c>
      <c r="BO26" s="28"/>
      <c r="BP26" s="28"/>
      <c r="BQ26" s="28"/>
      <c r="BR26" s="28"/>
      <c r="BS26" s="28"/>
      <c r="BT26" s="28"/>
      <c r="BU26" s="28"/>
      <c r="BV26" s="28"/>
      <c r="BW26" s="28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</row>
    <row r="27" spans="1:86" x14ac:dyDescent="0.25">
      <c r="A27" s="16" t="s">
        <v>66</v>
      </c>
      <c r="B27" s="17">
        <v>2084.5587934</v>
      </c>
      <c r="C27" s="17">
        <v>889.72164320000002</v>
      </c>
      <c r="D27" s="17">
        <v>0</v>
      </c>
      <c r="E27" s="17">
        <v>0</v>
      </c>
      <c r="F27" s="17">
        <v>72939512</v>
      </c>
      <c r="G27" s="17">
        <v>4854569.0000999998</v>
      </c>
      <c r="H27" s="17">
        <v>0</v>
      </c>
      <c r="I27" s="17">
        <v>0</v>
      </c>
      <c r="J27" s="17">
        <v>2078.6999999999998</v>
      </c>
      <c r="K27" s="17">
        <v>0</v>
      </c>
      <c r="L27" s="18">
        <f t="shared" si="8"/>
        <v>1959.4852657959998</v>
      </c>
      <c r="M27" s="19">
        <f t="shared" si="16"/>
        <v>65012570.440099999</v>
      </c>
      <c r="N27" s="19">
        <f t="shared" si="17"/>
        <v>0</v>
      </c>
      <c r="O27" s="19">
        <f t="shared" si="2"/>
        <v>12781510.559999997</v>
      </c>
      <c r="P27" s="19">
        <f t="shared" si="9"/>
        <v>0</v>
      </c>
      <c r="Q27" s="19">
        <f t="shared" si="10"/>
        <v>0</v>
      </c>
      <c r="R27" s="20">
        <f t="shared" si="11"/>
        <v>0.26586828560817621</v>
      </c>
      <c r="S27" s="20">
        <f t="shared" si="20"/>
        <v>0.7</v>
      </c>
      <c r="T27" s="39">
        <f t="shared" si="14"/>
        <v>156365916233.70157</v>
      </c>
      <c r="U27" s="50">
        <f t="shared" si="18"/>
        <v>154516410106.06293</v>
      </c>
      <c r="V27" s="50">
        <f t="shared" si="18"/>
        <v>152686732989.30444</v>
      </c>
      <c r="W27" s="50">
        <f t="shared" si="18"/>
        <v>150876884883.42609</v>
      </c>
      <c r="X27" s="50">
        <f t="shared" si="18"/>
        <v>149086865788.42786</v>
      </c>
      <c r="Y27" s="50">
        <f t="shared" si="18"/>
        <v>147316675704.30984</v>
      </c>
      <c r="Z27" s="50">
        <f t="shared" si="18"/>
        <v>145566314631.07196</v>
      </c>
      <c r="AA27" s="50">
        <f t="shared" si="18"/>
        <v>143835782568.71417</v>
      </c>
      <c r="AB27" s="50">
        <f t="shared" si="18"/>
        <v>142125079517.23663</v>
      </c>
      <c r="AC27" s="50">
        <f t="shared" si="18"/>
        <v>140434205476.63919</v>
      </c>
      <c r="AD27" s="50">
        <f t="shared" si="15"/>
        <v>138763160446.92187</v>
      </c>
      <c r="AE27" s="21">
        <v>549656.71110506309</v>
      </c>
      <c r="AF27" s="22">
        <v>1638287.3021962619</v>
      </c>
      <c r="AG27" s="22">
        <v>1736282.9317854273</v>
      </c>
      <c r="AH27" s="22">
        <v>1840140.258163491</v>
      </c>
      <c r="AI27" s="22">
        <v>1950209.903999944</v>
      </c>
      <c r="AJ27" s="22">
        <v>2066863.4647748449</v>
      </c>
      <c r="AK27" s="22">
        <v>2190494.7632863624</v>
      </c>
      <c r="AL27" s="22">
        <v>2321521.1791978134</v>
      </c>
      <c r="AM27" s="22">
        <v>2460385.0581127568</v>
      </c>
      <c r="AN27" s="22">
        <v>2607555.2049351796</v>
      </c>
      <c r="AO27" s="22">
        <v>2763528.4665563675</v>
      </c>
      <c r="AP27" s="23">
        <v>1.5757543520218836E-2</v>
      </c>
      <c r="AQ27" s="23">
        <v>2.3825480768057888E-2</v>
      </c>
      <c r="AR27" s="23">
        <v>3.3256812711147735E-2</v>
      </c>
      <c r="AS27" s="23">
        <v>4.3899367525245384E-2</v>
      </c>
      <c r="AT27" s="23">
        <v>5.5411895225225667E-2</v>
      </c>
      <c r="AU27" s="23">
        <v>6.5962570404294527E-2</v>
      </c>
      <c r="AV27" s="23">
        <v>7.5582765644706562E-2</v>
      </c>
      <c r="AW27" s="23">
        <v>8.4302426062777575E-2</v>
      </c>
      <c r="AX27" s="23">
        <v>9.215012571687714E-2</v>
      </c>
      <c r="AY27" s="23">
        <v>9.915312165697672E-2</v>
      </c>
      <c r="AZ27" s="23">
        <v>0.99471654687004885</v>
      </c>
      <c r="BA27" s="24">
        <v>88626254.460899994</v>
      </c>
      <c r="BB27" s="25">
        <f t="shared" si="19"/>
        <v>1898.9083461001151</v>
      </c>
      <c r="BC27" s="25">
        <f t="shared" si="19"/>
        <v>1857.9452283700127</v>
      </c>
      <c r="BD27" s="25">
        <f t="shared" si="19"/>
        <v>1815.2626587945069</v>
      </c>
      <c r="BE27" s="25">
        <f t="shared" si="19"/>
        <v>1771.3846293889003</v>
      </c>
      <c r="BF27" s="25">
        <f t="shared" si="19"/>
        <v>1727.1309456740701</v>
      </c>
      <c r="BG27" s="25">
        <f t="shared" si="19"/>
        <v>1685.783347510697</v>
      </c>
      <c r="BH27" s="25">
        <f t="shared" si="19"/>
        <v>1647.0660566824963</v>
      </c>
      <c r="BI27" s="25">
        <f t="shared" si="19"/>
        <v>1610.7369894065714</v>
      </c>
      <c r="BJ27" s="25">
        <f t="shared" si="19"/>
        <v>1576.5827088222327</v>
      </c>
      <c r="BK27" s="25">
        <f t="shared" si="19"/>
        <v>1544.4142493563741</v>
      </c>
      <c r="BL27" s="26">
        <f t="shared" si="12"/>
        <v>1713.5215160105975</v>
      </c>
      <c r="BM27" s="26">
        <f t="shared" si="13"/>
        <v>1544.4142493563741</v>
      </c>
      <c r="BN27" s="51">
        <v>1620.9768579134038</v>
      </c>
      <c r="BO27" s="28"/>
      <c r="BP27" s="28"/>
      <c r="BQ27" s="28"/>
      <c r="BR27" s="28"/>
      <c r="BS27" s="28"/>
      <c r="BT27" s="28"/>
      <c r="BU27" s="28"/>
      <c r="BV27" s="28"/>
      <c r="BW27" s="28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</row>
    <row r="28" spans="1:86" x14ac:dyDescent="0.25">
      <c r="A28" s="16" t="s">
        <v>67</v>
      </c>
      <c r="B28" s="17">
        <v>2437.9229869000001</v>
      </c>
      <c r="C28" s="17">
        <v>0</v>
      </c>
      <c r="D28" s="17">
        <v>0</v>
      </c>
      <c r="E28" s="17">
        <v>637810628.83775425</v>
      </c>
      <c r="F28" s="17">
        <v>14447406</v>
      </c>
      <c r="G28" s="17">
        <v>0</v>
      </c>
      <c r="H28" s="17">
        <v>0</v>
      </c>
      <c r="I28" s="17">
        <v>257516.70187340002</v>
      </c>
      <c r="J28" s="17">
        <v>0</v>
      </c>
      <c r="K28" s="17">
        <v>0</v>
      </c>
      <c r="L28" s="18">
        <f t="shared" si="8"/>
        <v>2291.6476076859999</v>
      </c>
      <c r="M28" s="19">
        <f t="shared" si="16"/>
        <v>14447406</v>
      </c>
      <c r="N28" s="19">
        <f t="shared" si="17"/>
        <v>0</v>
      </c>
      <c r="O28" s="19">
        <f t="shared" si="2"/>
        <v>0</v>
      </c>
      <c r="P28" s="19">
        <f t="shared" si="9"/>
        <v>637810628.83775425</v>
      </c>
      <c r="Q28" s="19">
        <f t="shared" si="10"/>
        <v>257516.70187340002</v>
      </c>
      <c r="R28" s="20"/>
      <c r="S28" s="20"/>
      <c r="T28" s="39">
        <f t="shared" si="14"/>
        <v>35221663188.476982</v>
      </c>
      <c r="U28" s="50">
        <f t="shared" si="18"/>
        <v>35010333209.346123</v>
      </c>
      <c r="V28" s="50">
        <f t="shared" si="18"/>
        <v>34799003230.215263</v>
      </c>
      <c r="W28" s="50">
        <f t="shared" si="18"/>
        <v>34587673251.084396</v>
      </c>
      <c r="X28" s="50">
        <f t="shared" si="18"/>
        <v>34376343271.953537</v>
      </c>
      <c r="Y28" s="50">
        <f t="shared" si="18"/>
        <v>34165013292.82267</v>
      </c>
      <c r="Z28" s="50">
        <f t="shared" si="18"/>
        <v>33953683313.691811</v>
      </c>
      <c r="AA28" s="50">
        <f t="shared" si="18"/>
        <v>33742353334.560944</v>
      </c>
      <c r="AB28" s="50">
        <f t="shared" si="18"/>
        <v>33531023355.430088</v>
      </c>
      <c r="AC28" s="50">
        <f t="shared" si="18"/>
        <v>33319693376.299217</v>
      </c>
      <c r="AD28" s="50">
        <f t="shared" si="15"/>
        <v>33108363397.168362</v>
      </c>
      <c r="AE28" s="21"/>
      <c r="AF28" s="22">
        <v>1598643.1130111066</v>
      </c>
      <c r="AG28" s="22">
        <v>1696078.2383710877</v>
      </c>
      <c r="AH28" s="22">
        <v>1799451.9022182696</v>
      </c>
      <c r="AI28" s="22">
        <v>1909126.0504036348</v>
      </c>
      <c r="AJ28" s="22">
        <v>2025484.6888859384</v>
      </c>
      <c r="AK28" s="22">
        <v>2148935.2282653004</v>
      </c>
      <c r="AL28" s="22">
        <v>2279909.9102642927</v>
      </c>
      <c r="AM28" s="22">
        <v>2418867.3211511099</v>
      </c>
      <c r="AN28" s="22">
        <v>2566293.9974038242</v>
      </c>
      <c r="AO28" s="22">
        <v>2722706.1292376984</v>
      </c>
      <c r="AP28" s="23">
        <v>3.3626861682224486E-2</v>
      </c>
      <c r="AQ28" s="23">
        <v>4.5119684316196486E-2</v>
      </c>
      <c r="AR28" s="23">
        <v>5.6299844647805346E-2</v>
      </c>
      <c r="AS28" s="23">
        <v>6.6491472684185815E-2</v>
      </c>
      <c r="AT28" s="23">
        <v>7.5734341090530163E-2</v>
      </c>
      <c r="AU28" s="23">
        <v>8.4066332531141416E-2</v>
      </c>
      <c r="AV28" s="23">
        <v>9.1523525608059944E-2</v>
      </c>
      <c r="AW28" s="23">
        <v>9.8140276848189559E-2</v>
      </c>
      <c r="AX28" s="23">
        <v>0.10394929892009647</v>
      </c>
      <c r="AY28" s="23">
        <v>0.10898173525334133</v>
      </c>
      <c r="AZ28" s="23">
        <v>2.0767694708207758</v>
      </c>
      <c r="BA28" s="24">
        <v>14904523.063299999</v>
      </c>
      <c r="BB28" s="25">
        <f t="shared" si="19"/>
        <v>2121.3125187041928</v>
      </c>
      <c r="BC28" s="25">
        <f t="shared" si="19"/>
        <v>2075.5462037816551</v>
      </c>
      <c r="BD28" s="25">
        <f t="shared" si="19"/>
        <v>2031.0485254308728</v>
      </c>
      <c r="BE28" s="25">
        <f t="shared" si="19"/>
        <v>1988.8673573656336</v>
      </c>
      <c r="BF28" s="25">
        <f t="shared" si="19"/>
        <v>1948.7345594326052</v>
      </c>
      <c r="BG28" s="25">
        <f t="shared" si="19"/>
        <v>1910.4117389165788</v>
      </c>
      <c r="BH28" s="25">
        <f t="shared" si="19"/>
        <v>1873.6859263121946</v>
      </c>
      <c r="BI28" s="25">
        <f t="shared" si="19"/>
        <v>1838.3660067736826</v>
      </c>
      <c r="BJ28" s="25">
        <f t="shared" si="19"/>
        <v>1804.2797646318695</v>
      </c>
      <c r="BK28" s="25">
        <f t="shared" si="19"/>
        <v>1771.2714290773936</v>
      </c>
      <c r="BL28" s="26">
        <f t="shared" si="12"/>
        <v>1936.3524030426681</v>
      </c>
      <c r="BM28" s="26">
        <f t="shared" si="13"/>
        <v>1771.2714290773936</v>
      </c>
      <c r="BN28" s="51">
        <v>1881.9632487732783</v>
      </c>
      <c r="BO28" s="28"/>
      <c r="BP28" s="28"/>
      <c r="BQ28" s="28"/>
      <c r="BR28" s="28"/>
      <c r="BS28" s="28"/>
      <c r="BT28" s="28"/>
      <c r="BU28" s="28"/>
      <c r="BV28" s="28"/>
      <c r="BW28" s="28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</row>
    <row r="29" spans="1:86" x14ac:dyDescent="0.25">
      <c r="A29" s="16" t="s">
        <v>68</v>
      </c>
      <c r="B29" s="17">
        <v>2181.1538467999999</v>
      </c>
      <c r="C29" s="17">
        <v>1097.0761336</v>
      </c>
      <c r="D29" s="17">
        <v>1754.9565611</v>
      </c>
      <c r="E29" s="17">
        <v>0</v>
      </c>
      <c r="F29" s="17">
        <v>24660983</v>
      </c>
      <c r="G29" s="17">
        <v>423637.99900000001</v>
      </c>
      <c r="H29" s="17">
        <v>37524</v>
      </c>
      <c r="I29" s="17">
        <v>0</v>
      </c>
      <c r="J29" s="17">
        <v>468.3</v>
      </c>
      <c r="K29" s="17">
        <v>0</v>
      </c>
      <c r="L29" s="18">
        <f t="shared" si="8"/>
        <v>2050.284615992</v>
      </c>
      <c r="M29" s="19">
        <f t="shared" si="16"/>
        <v>22208869.080452744</v>
      </c>
      <c r="N29" s="19">
        <f t="shared" si="17"/>
        <v>33792.878547254535</v>
      </c>
      <c r="O29" s="19">
        <f t="shared" si="2"/>
        <v>2879483.04</v>
      </c>
      <c r="P29" s="19">
        <f t="shared" si="9"/>
        <v>0</v>
      </c>
      <c r="Q29" s="19">
        <f t="shared" si="10"/>
        <v>0</v>
      </c>
      <c r="R29" s="20">
        <f t="shared" si="11"/>
        <v>0.10298605519829698</v>
      </c>
      <c r="S29" s="20">
        <f t="shared" ref="S29:S35" si="21">(O29-(0.15*8784*K29))/(8784*J29)</f>
        <v>0.7</v>
      </c>
      <c r="T29" s="39">
        <f t="shared" si="14"/>
        <v>54320014064.307083</v>
      </c>
      <c r="U29" s="50">
        <f t="shared" si="18"/>
        <v>53734413071.095695</v>
      </c>
      <c r="V29" s="50">
        <f t="shared" si="18"/>
        <v>53155230203.13443</v>
      </c>
      <c r="W29" s="50">
        <f t="shared" si="18"/>
        <v>52582465460.423233</v>
      </c>
      <c r="X29" s="50">
        <f t="shared" si="18"/>
        <v>52016118842.962135</v>
      </c>
      <c r="Y29" s="50">
        <f t="shared" si="18"/>
        <v>51456190350.751152</v>
      </c>
      <c r="Z29" s="50">
        <f t="shared" si="18"/>
        <v>50902679983.790253</v>
      </c>
      <c r="AA29" s="50">
        <f t="shared" si="18"/>
        <v>50355587742.079445</v>
      </c>
      <c r="AB29" s="50">
        <f t="shared" si="18"/>
        <v>49814913625.618736</v>
      </c>
      <c r="AC29" s="50">
        <f t="shared" si="18"/>
        <v>49280657634.408112</v>
      </c>
      <c r="AD29" s="50">
        <f t="shared" si="15"/>
        <v>48752819768.447586</v>
      </c>
      <c r="AE29" s="21">
        <v>574830.0646808832</v>
      </c>
      <c r="AF29" s="22">
        <v>1856031.6434920561</v>
      </c>
      <c r="AG29" s="22">
        <v>2010985.8953398997</v>
      </c>
      <c r="AH29" s="22">
        <v>2178876.7909405134</v>
      </c>
      <c r="AI29" s="22">
        <v>2360784.3700449225</v>
      </c>
      <c r="AJ29" s="22">
        <v>2557878.8415304027</v>
      </c>
      <c r="AK29" s="22">
        <v>2771428.1113375952</v>
      </c>
      <c r="AL29" s="22">
        <v>3002805.9388914481</v>
      </c>
      <c r="AM29" s="22">
        <v>3253500.7744761179</v>
      </c>
      <c r="AN29" s="22">
        <v>3525125.3344145454</v>
      </c>
      <c r="AO29" s="22">
        <v>3819426.9756496958</v>
      </c>
      <c r="AP29" s="23">
        <v>2.1965192447987017E-2</v>
      </c>
      <c r="AQ29" s="23">
        <v>3.1265636816348329E-2</v>
      </c>
      <c r="AR29" s="23">
        <v>4.1791465810764636E-2</v>
      </c>
      <c r="AS29" s="23">
        <v>5.3388253533933172E-2</v>
      </c>
      <c r="AT29" s="23">
        <v>6.4078451624106705E-2</v>
      </c>
      <c r="AU29" s="23">
        <v>7.3829168577336735E-2</v>
      </c>
      <c r="AV29" s="23">
        <v>8.267173486315256E-2</v>
      </c>
      <c r="AW29" s="23">
        <v>9.0636044720045314E-2</v>
      </c>
      <c r="AX29" s="23">
        <v>9.7750614114476164E-2</v>
      </c>
      <c r="AY29" s="23">
        <v>0.10404263624554734</v>
      </c>
      <c r="AZ29" s="23">
        <v>1.1343799134526367</v>
      </c>
      <c r="BA29" s="24">
        <v>33143117.218899999</v>
      </c>
      <c r="BB29" s="25">
        <f t="shared" si="19"/>
        <v>1900.0180306977313</v>
      </c>
      <c r="BC29" s="25">
        <f t="shared" si="19"/>
        <v>1849.2505339580655</v>
      </c>
      <c r="BD29" s="25">
        <f t="shared" si="19"/>
        <v>1797.0183167595912</v>
      </c>
      <c r="BE29" s="25">
        <f t="shared" si="19"/>
        <v>1743.9148464072141</v>
      </c>
      <c r="BF29" s="25">
        <f t="shared" si="19"/>
        <v>1693.8294529267564</v>
      </c>
      <c r="BG29" s="25">
        <f t="shared" si="19"/>
        <v>1646.5189519599337</v>
      </c>
      <c r="BH29" s="25">
        <f t="shared" si="19"/>
        <v>1601.6520388865902</v>
      </c>
      <c r="BI29" s="25">
        <f t="shared" si="19"/>
        <v>1558.9357369398738</v>
      </c>
      <c r="BJ29" s="25">
        <f t="shared" si="19"/>
        <v>1518.1094655763075</v>
      </c>
      <c r="BK29" s="25">
        <f t="shared" si="19"/>
        <v>1478.940222784646</v>
      </c>
      <c r="BL29" s="26">
        <f t="shared" si="12"/>
        <v>1678.818759689671</v>
      </c>
      <c r="BM29" s="26">
        <f t="shared" si="13"/>
        <v>1478.940222784646</v>
      </c>
      <c r="BN29" s="51">
        <v>1595.9590761476679</v>
      </c>
      <c r="BO29" s="28"/>
      <c r="BP29" s="28"/>
      <c r="BQ29" s="28"/>
      <c r="BR29" s="28"/>
      <c r="BS29" s="28"/>
      <c r="BT29" s="28"/>
      <c r="BU29" s="28"/>
      <c r="BV29" s="28"/>
      <c r="BW29" s="28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</row>
    <row r="30" spans="1:86" x14ac:dyDescent="0.25">
      <c r="A30" s="16" t="s">
        <v>69</v>
      </c>
      <c r="B30" s="17">
        <v>2274.5965673999999</v>
      </c>
      <c r="C30" s="17">
        <v>882.52729220000003</v>
      </c>
      <c r="D30" s="17">
        <v>1459.1431344</v>
      </c>
      <c r="E30" s="17">
        <v>172680511.95826149</v>
      </c>
      <c r="F30" s="17">
        <v>4133662</v>
      </c>
      <c r="G30" s="17">
        <v>23783255.668000001</v>
      </c>
      <c r="H30" s="17">
        <v>279983</v>
      </c>
      <c r="I30" s="17">
        <v>198036.66767519998</v>
      </c>
      <c r="J30" s="17">
        <v>6381.2</v>
      </c>
      <c r="K30" s="17">
        <v>0</v>
      </c>
      <c r="L30" s="18">
        <f t="shared" si="8"/>
        <v>2138.120773356</v>
      </c>
      <c r="M30" s="19">
        <f t="shared" si="16"/>
        <v>0</v>
      </c>
      <c r="N30" s="19">
        <f t="shared" si="17"/>
        <v>0</v>
      </c>
      <c r="O30" s="19">
        <f t="shared" si="2"/>
        <v>28196900.668000001</v>
      </c>
      <c r="P30" s="19">
        <f t="shared" si="9"/>
        <v>172680511.95826149</v>
      </c>
      <c r="Q30" s="19">
        <f t="shared" si="10"/>
        <v>198036.66767519998</v>
      </c>
      <c r="R30" s="20">
        <f t="shared" si="11"/>
        <v>0.42430350654649585</v>
      </c>
      <c r="S30" s="20">
        <f t="shared" si="21"/>
        <v>0.50304483095950003</v>
      </c>
      <c r="T30" s="39">
        <f t="shared" si="14"/>
        <v>30800320892.570877</v>
      </c>
      <c r="U30" s="50">
        <f t="shared" si="18"/>
        <v>30157969210.471676</v>
      </c>
      <c r="V30" s="50">
        <f t="shared" si="18"/>
        <v>29526900424.447662</v>
      </c>
      <c r="W30" s="50">
        <f t="shared" si="18"/>
        <v>28907114534.498837</v>
      </c>
      <c r="X30" s="50">
        <f t="shared" si="18"/>
        <v>28298611540.62521</v>
      </c>
      <c r="Y30" s="50">
        <f t="shared" si="18"/>
        <v>27701391442.826767</v>
      </c>
      <c r="Z30" s="50">
        <f t="shared" si="18"/>
        <v>27115454241.103516</v>
      </c>
      <c r="AA30" s="50">
        <f t="shared" si="18"/>
        <v>26540799935.455452</v>
      </c>
      <c r="AB30" s="50">
        <f t="shared" si="18"/>
        <v>25977428525.882587</v>
      </c>
      <c r="AC30" s="50">
        <f t="shared" si="18"/>
        <v>25425340012.384903</v>
      </c>
      <c r="AD30" s="50">
        <f t="shared" si="15"/>
        <v>24884534394.962414</v>
      </c>
      <c r="AE30" s="21"/>
      <c r="AF30" s="22">
        <v>3761261.8300788491</v>
      </c>
      <c r="AG30" s="22">
        <v>3990505.6274859933</v>
      </c>
      <c r="AH30" s="22">
        <v>4233721.5228282996</v>
      </c>
      <c r="AI30" s="22">
        <v>4491761.0964883901</v>
      </c>
      <c r="AJ30" s="22">
        <v>4765527.8315160042</v>
      </c>
      <c r="AK30" s="22">
        <v>5055980.2770250319</v>
      </c>
      <c r="AL30" s="22">
        <v>5364135.4043952916</v>
      </c>
      <c r="AM30" s="22">
        <v>5691072.1680302508</v>
      </c>
      <c r="AN30" s="22">
        <v>6037935.2831380907</v>
      </c>
      <c r="AO30" s="22">
        <v>6405939.2337633893</v>
      </c>
      <c r="AP30" s="23">
        <v>2.9520039364355946E-2</v>
      </c>
      <c r="AQ30" s="23">
        <v>4.0216966295059435E-2</v>
      </c>
      <c r="AR30" s="23">
        <v>5.1803241604187956E-2</v>
      </c>
      <c r="AS30" s="23">
        <v>6.2384478414965673E-2</v>
      </c>
      <c r="AT30" s="23">
        <v>7.2001231542197341E-2</v>
      </c>
      <c r="AU30" s="23">
        <v>8.0692130210130469E-2</v>
      </c>
      <c r="AV30" s="23">
        <v>8.8493965627214025E-2</v>
      </c>
      <c r="AW30" s="23">
        <v>9.5441774534338206E-2</v>
      </c>
      <c r="AX30" s="23">
        <v>0.10156891891116983</v>
      </c>
      <c r="AY30" s="23">
        <v>0.10690716201672849</v>
      </c>
      <c r="AZ30" s="23">
        <v>0.96669309080459698</v>
      </c>
      <c r="BA30" s="24">
        <v>37821929.841799997</v>
      </c>
      <c r="BB30" s="25">
        <f t="shared" si="19"/>
        <v>912.59750821369482</v>
      </c>
      <c r="BC30" s="25">
        <f t="shared" si="19"/>
        <v>877.23595641309885</v>
      </c>
      <c r="BD30" s="25">
        <f t="shared" si="19"/>
        <v>842.33839414299666</v>
      </c>
      <c r="BE30" s="25">
        <f t="shared" si="19"/>
        <v>809.5884352744589</v>
      </c>
      <c r="BF30" s="25">
        <f t="shared" si="19"/>
        <v>778.75788377828985</v>
      </c>
      <c r="BG30" s="25">
        <f t="shared" si="19"/>
        <v>749.64933288660222</v>
      </c>
      <c r="BH30" s="25">
        <f t="shared" si="19"/>
        <v>722.09121442413539</v>
      </c>
      <c r="BI30" s="25">
        <f t="shared" si="19"/>
        <v>695.93378436396961</v>
      </c>
      <c r="BJ30" s="25">
        <f t="shared" si="19"/>
        <v>671.04584534849562</v>
      </c>
      <c r="BK30" s="25">
        <f t="shared" si="19"/>
        <v>647.31205393369419</v>
      </c>
      <c r="BL30" s="26">
        <f t="shared" si="12"/>
        <v>770.65504087794363</v>
      </c>
      <c r="BM30" s="26">
        <f t="shared" si="13"/>
        <v>647.31205393369419</v>
      </c>
      <c r="BN30" s="51">
        <v>696.91419245726206</v>
      </c>
      <c r="BO30" s="28"/>
      <c r="BP30" s="28"/>
      <c r="BQ30" s="28"/>
      <c r="BR30" s="28"/>
      <c r="BS30" s="28"/>
      <c r="BT30" s="28"/>
      <c r="BU30" s="28"/>
      <c r="BV30" s="28"/>
      <c r="BW30" s="28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</row>
    <row r="31" spans="1:86" x14ac:dyDescent="0.25">
      <c r="A31" s="16" t="s">
        <v>70</v>
      </c>
      <c r="B31" s="17">
        <v>2382.0218552000001</v>
      </c>
      <c r="C31" s="17">
        <v>877.57721819999995</v>
      </c>
      <c r="D31" s="17">
        <v>1889.4471039</v>
      </c>
      <c r="E31" s="17">
        <v>0</v>
      </c>
      <c r="F31" s="17">
        <v>1281341</v>
      </c>
      <c r="G31" s="17">
        <v>6946868.9999000002</v>
      </c>
      <c r="H31" s="17">
        <v>72614</v>
      </c>
      <c r="I31" s="17">
        <v>0</v>
      </c>
      <c r="J31" s="17">
        <v>1505.5</v>
      </c>
      <c r="K31" s="17">
        <v>0</v>
      </c>
      <c r="L31" s="18">
        <f t="shared" si="8"/>
        <v>2239.1005438880002</v>
      </c>
      <c r="M31" s="19">
        <f t="shared" si="16"/>
        <v>0</v>
      </c>
      <c r="N31" s="19">
        <f t="shared" si="17"/>
        <v>0</v>
      </c>
      <c r="O31" s="19">
        <f t="shared" si="2"/>
        <v>8300823.9999000002</v>
      </c>
      <c r="P31" s="19">
        <f t="shared" si="9"/>
        <v>0</v>
      </c>
      <c r="Q31" s="19">
        <f t="shared" si="10"/>
        <v>0</v>
      </c>
      <c r="R31" s="20">
        <f t="shared" si="11"/>
        <v>0.52531042824004759</v>
      </c>
      <c r="S31" s="20">
        <f t="shared" si="21"/>
        <v>0.6276942044243965</v>
      </c>
      <c r="T31" s="39">
        <f t="shared" si="14"/>
        <v>9285796550.0984764</v>
      </c>
      <c r="U31" s="50">
        <f t="shared" si="18"/>
        <v>9069196514.3124275</v>
      </c>
      <c r="V31" s="50">
        <f t="shared" si="18"/>
        <v>8856259097.2455368</v>
      </c>
      <c r="W31" s="50">
        <f t="shared" si="18"/>
        <v>8646984298.8978004</v>
      </c>
      <c r="X31" s="50">
        <f t="shared" si="18"/>
        <v>8441372119.2692223</v>
      </c>
      <c r="Y31" s="50">
        <f t="shared" si="18"/>
        <v>8239422558.3598003</v>
      </c>
      <c r="Z31" s="50">
        <f t="shared" si="18"/>
        <v>8041135616.1695347</v>
      </c>
      <c r="AA31" s="50">
        <f t="shared" si="18"/>
        <v>7846511292.6984253</v>
      </c>
      <c r="AB31" s="50">
        <f t="shared" si="18"/>
        <v>7655549587.9464741</v>
      </c>
      <c r="AC31" s="50">
        <f t="shared" si="18"/>
        <v>7468250501.9136772</v>
      </c>
      <c r="AD31" s="50">
        <f t="shared" si="15"/>
        <v>7284614034.6000385</v>
      </c>
      <c r="AE31" s="21">
        <v>575615.28855389054</v>
      </c>
      <c r="AF31" s="22">
        <v>2219729.5940269795</v>
      </c>
      <c r="AG31" s="22">
        <v>2499218.6993625145</v>
      </c>
      <c r="AH31" s="22">
        <v>2813898.6496601808</v>
      </c>
      <c r="AI31" s="22">
        <v>3168200.3710115771</v>
      </c>
      <c r="AJ31" s="22">
        <v>3567112.6933054491</v>
      </c>
      <c r="AK31" s="22">
        <v>4016252.5966367796</v>
      </c>
      <c r="AL31" s="22">
        <v>4521944.3025346696</v>
      </c>
      <c r="AM31" s="22">
        <v>4822223.0163039416</v>
      </c>
      <c r="AN31" s="22">
        <v>4822223.0163039416</v>
      </c>
      <c r="AO31" s="22">
        <v>4822223.0163039416</v>
      </c>
      <c r="AP31" s="23">
        <v>2.83924112831937E-2</v>
      </c>
      <c r="AQ31" s="23">
        <v>3.9040235823837852E-2</v>
      </c>
      <c r="AR31" s="23">
        <v>5.0805216401189783E-2</v>
      </c>
      <c r="AS31" s="23">
        <v>6.1933846394983012E-2</v>
      </c>
      <c r="AT31" s="23">
        <v>7.2131960918839E-2</v>
      </c>
      <c r="AU31" s="23">
        <v>8.1425889927688719E-2</v>
      </c>
      <c r="AV31" s="23">
        <v>8.9840757568304119E-2</v>
      </c>
      <c r="AW31" s="23">
        <v>9.7400525212454875E-2</v>
      </c>
      <c r="AX31" s="23">
        <v>0.10412803275509067</v>
      </c>
      <c r="AY31" s="23">
        <v>0.11004503824332053</v>
      </c>
      <c r="AZ31" s="23">
        <v>1.9497193290751607</v>
      </c>
      <c r="BA31" s="24">
        <v>11686617.6011</v>
      </c>
      <c r="BB31" s="25">
        <f t="shared" si="19"/>
        <v>793.59575414433073</v>
      </c>
      <c r="BC31" s="25">
        <f t="shared" si="19"/>
        <v>748.50652772902845</v>
      </c>
      <c r="BD31" s="25">
        <f t="shared" si="19"/>
        <v>703.91799389855885</v>
      </c>
      <c r="BE31" s="25">
        <f t="shared" si="19"/>
        <v>661.11241538868194</v>
      </c>
      <c r="BF31" s="25">
        <f t="shared" si="19"/>
        <v>620.13348633980229</v>
      </c>
      <c r="BG31" s="25">
        <f t="shared" si="19"/>
        <v>580.82707373003279</v>
      </c>
      <c r="BH31" s="25">
        <f t="shared" si="19"/>
        <v>543.07437035565181</v>
      </c>
      <c r="BI31" s="25">
        <f t="shared" si="19"/>
        <v>515.97883455538681</v>
      </c>
      <c r="BJ31" s="25">
        <f t="shared" si="19"/>
        <v>500.70175672770193</v>
      </c>
      <c r="BK31" s="25">
        <f t="shared" si="19"/>
        <v>486.13625709794945</v>
      </c>
      <c r="BL31" s="26">
        <f t="shared" si="12"/>
        <v>615.39844699671244</v>
      </c>
      <c r="BM31" s="26">
        <f t="shared" si="13"/>
        <v>486.13625709794945</v>
      </c>
      <c r="BN31" s="51">
        <v>546.07832198989149</v>
      </c>
      <c r="BO31" s="28"/>
      <c r="BP31" s="28"/>
      <c r="BQ31" s="28"/>
      <c r="BR31" s="28"/>
      <c r="BS31" s="28"/>
      <c r="BT31" s="28"/>
      <c r="BU31" s="28"/>
      <c r="BV31" s="28"/>
      <c r="BW31" s="28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</row>
    <row r="32" spans="1:86" x14ac:dyDescent="0.25">
      <c r="A32" s="16" t="s">
        <v>71</v>
      </c>
      <c r="B32" s="17">
        <v>2101.7207950000002</v>
      </c>
      <c r="C32" s="17">
        <v>889.19617849999997</v>
      </c>
      <c r="D32" s="17">
        <v>1472.6911917</v>
      </c>
      <c r="E32" s="17">
        <v>2431861783.9217291</v>
      </c>
      <c r="F32" s="17">
        <v>2602990</v>
      </c>
      <c r="G32" s="17">
        <v>20015729.511599999</v>
      </c>
      <c r="H32" s="17">
        <v>173972</v>
      </c>
      <c r="I32" s="17">
        <v>2295215.174348</v>
      </c>
      <c r="J32" s="17">
        <v>5832.3</v>
      </c>
      <c r="K32" s="17">
        <v>0</v>
      </c>
      <c r="L32" s="18">
        <f t="shared" si="8"/>
        <v>1975.6175473000001</v>
      </c>
      <c r="M32" s="19">
        <f t="shared" si="16"/>
        <v>0</v>
      </c>
      <c r="N32" s="19">
        <f t="shared" si="17"/>
        <v>0</v>
      </c>
      <c r="O32" s="19">
        <f t="shared" si="2"/>
        <v>22792691.511599999</v>
      </c>
      <c r="P32" s="19">
        <f t="shared" si="9"/>
        <v>2431861783.9217291</v>
      </c>
      <c r="Q32" s="19">
        <f t="shared" si="10"/>
        <v>2295215.174348</v>
      </c>
      <c r="R32" s="20">
        <f t="shared" si="11"/>
        <v>0.39069624869848135</v>
      </c>
      <c r="S32" s="20">
        <f t="shared" si="21"/>
        <v>0.44490104975504319</v>
      </c>
      <c r="T32" s="39">
        <f t="shared" si="14"/>
        <v>23524875435.783875</v>
      </c>
      <c r="U32" s="50">
        <f t="shared" si="18"/>
        <v>23169563216.844139</v>
      </c>
      <c r="V32" s="50">
        <f t="shared" si="18"/>
        <v>22820815907.759022</v>
      </c>
      <c r="W32" s="50">
        <f t="shared" si="18"/>
        <v>22478633508.528511</v>
      </c>
      <c r="X32" s="50">
        <f t="shared" si="18"/>
        <v>22143016019.152618</v>
      </c>
      <c r="Y32" s="50">
        <f t="shared" si="18"/>
        <v>21813963439.631332</v>
      </c>
      <c r="Z32" s="50">
        <f t="shared" si="18"/>
        <v>21491475769.964664</v>
      </c>
      <c r="AA32" s="50">
        <f t="shared" si="18"/>
        <v>21175553010.152603</v>
      </c>
      <c r="AB32" s="50">
        <f t="shared" si="18"/>
        <v>20866195160.195164</v>
      </c>
      <c r="AC32" s="50">
        <f t="shared" si="18"/>
        <v>20563402220.092327</v>
      </c>
      <c r="AD32" s="50">
        <f t="shared" si="15"/>
        <v>20267174189.844109</v>
      </c>
      <c r="AE32" s="21">
        <v>1616036.9202884741</v>
      </c>
      <c r="AF32" s="22">
        <v>2421244.2101994306</v>
      </c>
      <c r="AG32" s="22">
        <v>2839129.1617259495</v>
      </c>
      <c r="AH32" s="22">
        <v>3329137.2935482459</v>
      </c>
      <c r="AI32" s="22">
        <v>3903716.4172397573</v>
      </c>
      <c r="AJ32" s="22">
        <v>4577462.7245802898</v>
      </c>
      <c r="AK32" s="22">
        <v>5367491.5786371576</v>
      </c>
      <c r="AL32" s="22">
        <v>6293872.3000485832</v>
      </c>
      <c r="AM32" s="22">
        <v>7380137.9935051166</v>
      </c>
      <c r="AN32" s="22">
        <v>8653883.3656916264</v>
      </c>
      <c r="AO32" s="22">
        <v>10147465.721223755</v>
      </c>
      <c r="AP32" s="23">
        <v>1.2476028539265065E-2</v>
      </c>
      <c r="AQ32" s="23">
        <v>1.9875783190353269E-2</v>
      </c>
      <c r="AR32" s="23">
        <v>2.8704592736062139E-2</v>
      </c>
      <c r="AS32" s="23">
        <v>3.8811523622819859E-2</v>
      </c>
      <c r="AT32" s="23">
        <v>5.0042963652574345E-2</v>
      </c>
      <c r="AU32" s="23">
        <v>6.1027674442962324E-2</v>
      </c>
      <c r="AV32" s="23">
        <v>7.1065442355277286E-2</v>
      </c>
      <c r="AW32" s="23">
        <v>8.0187433052134036E-2</v>
      </c>
      <c r="AX32" s="23">
        <v>8.8423387938261586E-2</v>
      </c>
      <c r="AY32" s="23">
        <v>9.5801681004806252E-2</v>
      </c>
      <c r="AZ32" s="23">
        <v>0.76186477247071394</v>
      </c>
      <c r="BA32" s="24">
        <v>80689387.841399997</v>
      </c>
      <c r="BB32" s="25">
        <f t="shared" si="19"/>
        <v>856.45997221071548</v>
      </c>
      <c r="BC32" s="25">
        <f t="shared" si="19"/>
        <v>820.82689861981203</v>
      </c>
      <c r="BD32" s="25">
        <f t="shared" si="19"/>
        <v>783.4060978038915</v>
      </c>
      <c r="BE32" s="25">
        <f t="shared" si="19"/>
        <v>744.83827925416551</v>
      </c>
      <c r="BF32" s="25">
        <f t="shared" si="19"/>
        <v>705.68686257649506</v>
      </c>
      <c r="BG32" s="25">
        <f t="shared" si="19"/>
        <v>667.81920773181389</v>
      </c>
      <c r="BH32" s="25">
        <f t="shared" si="19"/>
        <v>631.77983541056187</v>
      </c>
      <c r="BI32" s="25">
        <f t="shared" si="19"/>
        <v>597.17850078730976</v>
      </c>
      <c r="BJ32" s="25">
        <f t="shared" si="19"/>
        <v>563.69780910424493</v>
      </c>
      <c r="BK32" s="25">
        <f t="shared" si="19"/>
        <v>531.08638610036337</v>
      </c>
      <c r="BL32" s="26">
        <f t="shared" si="12"/>
        <v>690.27798495993727</v>
      </c>
      <c r="BM32" s="26">
        <f t="shared" si="13"/>
        <v>531.08638610036337</v>
      </c>
      <c r="BN32" s="51">
        <v>647.01547325530623</v>
      </c>
      <c r="BO32" s="28"/>
      <c r="BP32" s="28"/>
      <c r="BQ32" s="28"/>
      <c r="BR32" s="28"/>
      <c r="BS32" s="28"/>
      <c r="BT32" s="28"/>
      <c r="BU32" s="28"/>
      <c r="BV32" s="28"/>
      <c r="BW32" s="28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</row>
    <row r="33" spans="1:86" x14ac:dyDescent="0.25">
      <c r="A33" s="16" t="s">
        <v>72</v>
      </c>
      <c r="B33" s="17">
        <v>2340.9359761999999</v>
      </c>
      <c r="C33" s="17">
        <v>907.40862790000006</v>
      </c>
      <c r="D33" s="17">
        <v>1313.4459059999999</v>
      </c>
      <c r="E33" s="17">
        <v>0</v>
      </c>
      <c r="F33" s="17">
        <v>11353987</v>
      </c>
      <c r="G33" s="17">
        <v>5730957</v>
      </c>
      <c r="H33" s="17">
        <v>2208001</v>
      </c>
      <c r="I33" s="17">
        <v>0</v>
      </c>
      <c r="J33" s="17">
        <v>1662.4</v>
      </c>
      <c r="K33" s="17">
        <v>0</v>
      </c>
      <c r="L33" s="18">
        <f t="shared" si="8"/>
        <v>2200.4798176279996</v>
      </c>
      <c r="M33" s="19">
        <f t="shared" si="16"/>
        <v>7594318.6524115447</v>
      </c>
      <c r="N33" s="19">
        <f t="shared" si="17"/>
        <v>1476861.2275884538</v>
      </c>
      <c r="O33" s="19">
        <f t="shared" si="2"/>
        <v>10221765.120000001</v>
      </c>
      <c r="P33" s="19">
        <f t="shared" si="9"/>
        <v>0</v>
      </c>
      <c r="Q33" s="19">
        <f t="shared" si="10"/>
        <v>0</v>
      </c>
      <c r="R33" s="20">
        <f t="shared" si="11"/>
        <v>0.39246351808169894</v>
      </c>
      <c r="S33" s="20">
        <f t="shared" si="21"/>
        <v>0.7</v>
      </c>
      <c r="T33" s="39">
        <f t="shared" si="14"/>
        <v>34679366343.424911</v>
      </c>
      <c r="U33" s="50">
        <f t="shared" si="18"/>
        <v>33956527549.32069</v>
      </c>
      <c r="V33" s="50">
        <f t="shared" si="18"/>
        <v>33244250126.688606</v>
      </c>
      <c r="W33" s="50">
        <f t="shared" si="18"/>
        <v>32542534075.528648</v>
      </c>
      <c r="X33" s="50">
        <f t="shared" si="18"/>
        <v>31851379395.840843</v>
      </c>
      <c r="Y33" s="50">
        <f t="shared" si="18"/>
        <v>31170786087.625175</v>
      </c>
      <c r="Z33" s="50">
        <f t="shared" si="18"/>
        <v>30500754150.881649</v>
      </c>
      <c r="AA33" s="50">
        <f t="shared" si="18"/>
        <v>29841283585.610256</v>
      </c>
      <c r="AB33" s="50">
        <f t="shared" si="18"/>
        <v>29192374391.81102</v>
      </c>
      <c r="AC33" s="50">
        <f t="shared" si="18"/>
        <v>28554026569.48391</v>
      </c>
      <c r="AD33" s="50">
        <f t="shared" si="15"/>
        <v>27926240118.628941</v>
      </c>
      <c r="AE33" s="21"/>
      <c r="AF33" s="22">
        <v>3261075.8320251782</v>
      </c>
      <c r="AG33" s="22">
        <v>3459833.9725480471</v>
      </c>
      <c r="AH33" s="22">
        <v>3670706.1516455952</v>
      </c>
      <c r="AI33" s="22">
        <v>3894430.70350732</v>
      </c>
      <c r="AJ33" s="22">
        <v>4131790.9627882536</v>
      </c>
      <c r="AK33" s="22">
        <v>4383618.0073261885</v>
      </c>
      <c r="AL33" s="22">
        <v>4650793.5680237878</v>
      </c>
      <c r="AM33" s="22">
        <v>4721995.6329768756</v>
      </c>
      <c r="AN33" s="22">
        <v>4721995.6329768756</v>
      </c>
      <c r="AO33" s="22">
        <v>4721995.6329768756</v>
      </c>
      <c r="AP33" s="23">
        <v>3.1035013241784176E-2</v>
      </c>
      <c r="AQ33" s="23">
        <v>4.1948637868847644E-2</v>
      </c>
      <c r="AR33" s="23">
        <v>5.321881813557619E-2</v>
      </c>
      <c r="AS33" s="23">
        <v>6.3470746305540199E-2</v>
      </c>
      <c r="AT33" s="23">
        <v>7.2750343651852012E-2</v>
      </c>
      <c r="AU33" s="23">
        <v>8.110124952435338E-2</v>
      </c>
      <c r="AV33" s="23">
        <v>8.8564932808121916E-2</v>
      </c>
      <c r="AW33" s="23">
        <v>9.5180797921778831E-2</v>
      </c>
      <c r="AX33" s="23">
        <v>0.10098628562294884</v>
      </c>
      <c r="AY33" s="23">
        <v>0.10601696887513207</v>
      </c>
      <c r="AZ33" s="23">
        <v>1.5006422353948949</v>
      </c>
      <c r="BA33" s="24">
        <v>24919278.456799999</v>
      </c>
      <c r="BB33" s="25">
        <f t="shared" si="19"/>
        <v>1455.6504666372784</v>
      </c>
      <c r="BC33" s="25">
        <f t="shared" si="19"/>
        <v>1396.9282375029638</v>
      </c>
      <c r="BD33" s="25">
        <f t="shared" si="19"/>
        <v>1339.7598845533155</v>
      </c>
      <c r="BE33" s="25">
        <f t="shared" si="19"/>
        <v>1285.9361505880977</v>
      </c>
      <c r="BF33" s="25">
        <f t="shared" si="19"/>
        <v>1235.0920401905291</v>
      </c>
      <c r="BG33" s="25">
        <f t="shared" si="19"/>
        <v>1186.913031278475</v>
      </c>
      <c r="BH33" s="25">
        <f t="shared" si="19"/>
        <v>1141.1269675532274</v>
      </c>
      <c r="BI33" s="25">
        <f t="shared" si="19"/>
        <v>1106.3258655986563</v>
      </c>
      <c r="BJ33" s="25">
        <f t="shared" si="19"/>
        <v>1076.2333332450112</v>
      </c>
      <c r="BK33" s="25">
        <f t="shared" si="19"/>
        <v>1047.6213492874169</v>
      </c>
      <c r="BL33" s="26">
        <f t="shared" si="12"/>
        <v>1227.1587326434969</v>
      </c>
      <c r="BM33" s="26">
        <f t="shared" si="13"/>
        <v>1047.6213492874169</v>
      </c>
      <c r="BN33" s="51">
        <v>1106.747506937352</v>
      </c>
      <c r="BO33" s="28"/>
      <c r="BP33" s="28"/>
      <c r="BQ33" s="28"/>
      <c r="BR33" s="28"/>
      <c r="BS33" s="28"/>
      <c r="BT33" s="28"/>
      <c r="BU33" s="28"/>
      <c r="BV33" s="28"/>
      <c r="BW33" s="28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</row>
    <row r="34" spans="1:86" x14ac:dyDescent="0.25">
      <c r="A34" s="16" t="s">
        <v>73</v>
      </c>
      <c r="B34" s="17">
        <v>2219.4027956</v>
      </c>
      <c r="C34" s="17">
        <v>933.76639460000001</v>
      </c>
      <c r="D34" s="17">
        <v>1366.2534776</v>
      </c>
      <c r="E34" s="17">
        <v>1921012399.6359246</v>
      </c>
      <c r="F34" s="17">
        <v>4156143.4079999998</v>
      </c>
      <c r="G34" s="17">
        <v>44002776.7729</v>
      </c>
      <c r="H34" s="17">
        <v>12502558</v>
      </c>
      <c r="I34" s="17">
        <v>2590211.4823018005</v>
      </c>
      <c r="J34" s="17">
        <v>9847.6</v>
      </c>
      <c r="K34" s="17">
        <v>0</v>
      </c>
      <c r="L34" s="18">
        <f t="shared" si="8"/>
        <v>2086.2386278639997</v>
      </c>
      <c r="M34" s="19">
        <f t="shared" si="16"/>
        <v>27582.203066219576</v>
      </c>
      <c r="N34" s="19">
        <f t="shared" si="17"/>
        <v>82973.097833776847</v>
      </c>
      <c r="O34" s="19">
        <f t="shared" si="2"/>
        <v>60550922.880000003</v>
      </c>
      <c r="P34" s="19">
        <f t="shared" si="9"/>
        <v>1921012399.6359246</v>
      </c>
      <c r="Q34" s="19">
        <f t="shared" si="10"/>
        <v>2590211.4823018005</v>
      </c>
      <c r="R34" s="20">
        <f t="shared" si="11"/>
        <v>0.50869486831890876</v>
      </c>
      <c r="S34" s="20">
        <f t="shared" si="21"/>
        <v>0.7</v>
      </c>
      <c r="T34" s="39">
        <f t="shared" si="14"/>
        <v>67394133864.644867</v>
      </c>
      <c r="U34" s="50">
        <f t="shared" si="18"/>
        <v>66276372829.498306</v>
      </c>
      <c r="V34" s="50">
        <f t="shared" si="18"/>
        <v>65169607322.687805</v>
      </c>
      <c r="W34" s="50">
        <f t="shared" si="18"/>
        <v>64073837344.213318</v>
      </c>
      <c r="X34" s="50">
        <f t="shared" si="18"/>
        <v>62989062894.074905</v>
      </c>
      <c r="Y34" s="50">
        <f t="shared" si="18"/>
        <v>61915283972.272507</v>
      </c>
      <c r="Z34" s="50">
        <f t="shared" si="18"/>
        <v>60852500578.806168</v>
      </c>
      <c r="AA34" s="50">
        <f t="shared" si="18"/>
        <v>59800712713.675873</v>
      </c>
      <c r="AB34" s="50">
        <f t="shared" si="18"/>
        <v>58759920376.881622</v>
      </c>
      <c r="AC34" s="50">
        <f t="shared" si="18"/>
        <v>57730123568.423401</v>
      </c>
      <c r="AD34" s="50">
        <f t="shared" si="15"/>
        <v>56711322288.301231</v>
      </c>
      <c r="AE34" s="21">
        <v>2410637.290132205</v>
      </c>
      <c r="AF34" s="22">
        <v>8344247.8219562788</v>
      </c>
      <c r="AG34" s="22">
        <v>9394883.1627347302</v>
      </c>
      <c r="AH34" s="22">
        <v>10577805.396573586</v>
      </c>
      <c r="AI34" s="22">
        <v>11909670.942114362</v>
      </c>
      <c r="AJ34" s="22">
        <v>13409233.449822094</v>
      </c>
      <c r="AK34" s="22">
        <v>15097607.867233478</v>
      </c>
      <c r="AL34" s="22">
        <v>16998567.753011588</v>
      </c>
      <c r="AM34" s="22">
        <v>19138880.026208654</v>
      </c>
      <c r="AN34" s="22">
        <v>21548681.8642537</v>
      </c>
      <c r="AO34" s="22">
        <v>24261905.056667082</v>
      </c>
      <c r="AP34" s="23">
        <v>4.4177939806613338E-2</v>
      </c>
      <c r="AQ34" s="23">
        <v>5.58919541577729E-2</v>
      </c>
      <c r="AR34" s="23">
        <v>6.6658701415474086E-2</v>
      </c>
      <c r="AS34" s="23">
        <v>7.6505373345477676E-2</v>
      </c>
      <c r="AT34" s="23">
        <v>8.5457924616214306E-2</v>
      </c>
      <c r="AU34" s="23">
        <v>9.3541117197171855E-2</v>
      </c>
      <c r="AV34" s="23">
        <v>0.10077856296868844</v>
      </c>
      <c r="AW34" s="23">
        <v>0.10719276461114169</v>
      </c>
      <c r="AX34" s="23">
        <v>0.1128051548388648</v>
      </c>
      <c r="AY34" s="23">
        <v>0.11763613404156197</v>
      </c>
      <c r="AZ34" s="23">
        <v>0.93050619567916049</v>
      </c>
      <c r="BA34" s="24">
        <v>153914184.36679998</v>
      </c>
      <c r="BB34" s="25">
        <f t="shared" si="19"/>
        <v>848.9267023741204</v>
      </c>
      <c r="BC34" s="25">
        <f t="shared" si="19"/>
        <v>807.71785337853657</v>
      </c>
      <c r="BD34" s="25">
        <f t="shared" si="19"/>
        <v>769.28851169223242</v>
      </c>
      <c r="BE34" s="25">
        <f t="shared" si="19"/>
        <v>733.20731386498494</v>
      </c>
      <c r="BF34" s="25">
        <f t="shared" si="19"/>
        <v>699.11093474737163</v>
      </c>
      <c r="BG34" s="25">
        <f t="shared" si="19"/>
        <v>666.69182591670642</v>
      </c>
      <c r="BH34" s="25">
        <f t="shared" si="19"/>
        <v>635.68904470249356</v>
      </c>
      <c r="BI34" s="25">
        <f t="shared" si="19"/>
        <v>605.88141255369237</v>
      </c>
      <c r="BJ34" s="25">
        <f t="shared" si="19"/>
        <v>577.08244228511342</v>
      </c>
      <c r="BK34" s="25">
        <f t="shared" si="19"/>
        <v>549.13660729089474</v>
      </c>
      <c r="BL34" s="26">
        <f t="shared" si="12"/>
        <v>689.27326488061476</v>
      </c>
      <c r="BM34" s="26">
        <f t="shared" si="13"/>
        <v>549.13660729089474</v>
      </c>
      <c r="BN34" s="51">
        <v>635.19971061670117</v>
      </c>
      <c r="BO34" s="28"/>
      <c r="BP34" s="28"/>
      <c r="BQ34" s="28"/>
      <c r="BR34" s="28"/>
      <c r="BS34" s="28"/>
      <c r="BT34" s="28"/>
      <c r="BU34" s="28"/>
      <c r="BV34" s="28"/>
      <c r="BW34" s="28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</row>
    <row r="35" spans="1:86" x14ac:dyDescent="0.25">
      <c r="A35" s="16" t="s">
        <v>74</v>
      </c>
      <c r="B35" s="17">
        <v>2044.2853448000001</v>
      </c>
      <c r="C35" s="17">
        <v>851.23011589999999</v>
      </c>
      <c r="D35" s="17">
        <v>0</v>
      </c>
      <c r="E35" s="17">
        <v>826846418.97859919</v>
      </c>
      <c r="F35" s="17">
        <v>50607838</v>
      </c>
      <c r="G35" s="17">
        <v>15195335.001800001</v>
      </c>
      <c r="H35" s="17">
        <v>0</v>
      </c>
      <c r="I35" s="17">
        <v>362531.25863500009</v>
      </c>
      <c r="J35" s="17">
        <v>4709.1000000000004</v>
      </c>
      <c r="K35" s="17">
        <v>2249</v>
      </c>
      <c r="L35" s="18">
        <f t="shared" si="8"/>
        <v>1921.628224112</v>
      </c>
      <c r="M35" s="19">
        <f t="shared" si="16"/>
        <v>33884576.521799996</v>
      </c>
      <c r="N35" s="19">
        <f t="shared" si="17"/>
        <v>0</v>
      </c>
      <c r="O35" s="19">
        <f t="shared" si="2"/>
        <v>31918596.48</v>
      </c>
      <c r="P35" s="19">
        <f t="shared" si="9"/>
        <v>10075775561.898846</v>
      </c>
      <c r="Q35" s="19">
        <f t="shared" si="10"/>
        <v>11227900.058635</v>
      </c>
      <c r="R35" s="20">
        <f t="shared" si="11"/>
        <v>0.36734999564750009</v>
      </c>
      <c r="S35" s="20">
        <f t="shared" si="21"/>
        <v>0.7</v>
      </c>
      <c r="T35" s="39">
        <f t="shared" si="14"/>
        <v>116391588330.13409</v>
      </c>
      <c r="U35" s="50">
        <f t="shared" ref="U35:AC50" si="22">(U$53*((U$53*$B35)+(U$54*$L35))*$F35)+(U$54*((U$53*$B35)+(U$54*$L35))*$M35)+(U$53*$D35*$H35)+(U$54*$D35*$N35)+(U$53*$C35*$G35)+(U$54*$C35*$O35)</f>
        <v>113796181976.73306</v>
      </c>
      <c r="V35" s="50">
        <f t="shared" si="22"/>
        <v>111241800165.36061</v>
      </c>
      <c r="W35" s="50">
        <f t="shared" si="22"/>
        <v>108728442896.01668</v>
      </c>
      <c r="X35" s="50">
        <f t="shared" si="22"/>
        <v>106256110168.70137</v>
      </c>
      <c r="Y35" s="50">
        <f t="shared" si="22"/>
        <v>103824801983.41461</v>
      </c>
      <c r="Z35" s="50">
        <f t="shared" si="22"/>
        <v>101434518340.15645</v>
      </c>
      <c r="AA35" s="50">
        <f t="shared" si="22"/>
        <v>99085259238.926819</v>
      </c>
      <c r="AB35" s="50">
        <f t="shared" si="22"/>
        <v>96777024679.7258</v>
      </c>
      <c r="AC35" s="50">
        <f t="shared" si="22"/>
        <v>94509814662.553314</v>
      </c>
      <c r="AD35" s="50">
        <f t="shared" si="15"/>
        <v>92283629187.409424</v>
      </c>
      <c r="AE35" s="21">
        <v>2295625.0875564399</v>
      </c>
      <c r="AF35" s="22">
        <v>4476628.244452402</v>
      </c>
      <c r="AG35" s="22">
        <v>5077972.6318094656</v>
      </c>
      <c r="AH35" s="22">
        <v>5760095.4650099985</v>
      </c>
      <c r="AI35" s="22">
        <v>6533847.6931109373</v>
      </c>
      <c r="AJ35" s="22">
        <v>7411537.8705267711</v>
      </c>
      <c r="AK35" s="22">
        <v>8407127.9568040334</v>
      </c>
      <c r="AL35" s="22">
        <v>9536455.4181320574</v>
      </c>
      <c r="AM35" s="22">
        <v>10817485.163695855</v>
      </c>
      <c r="AN35" s="22">
        <v>11668176.311000001</v>
      </c>
      <c r="AO35" s="22">
        <v>11668176.311000001</v>
      </c>
      <c r="AP35" s="23">
        <v>2.3711701365905294E-2</v>
      </c>
      <c r="AQ35" s="23">
        <v>3.3248180578932023E-2</v>
      </c>
      <c r="AR35" s="23">
        <v>4.3920817462107686E-2</v>
      </c>
      <c r="AS35" s="23">
        <v>5.5100638222559672E-2</v>
      </c>
      <c r="AT35" s="23">
        <v>6.5281844829774741E-2</v>
      </c>
      <c r="AU35" s="23">
        <v>7.4506518935239296E-2</v>
      </c>
      <c r="AV35" s="23">
        <v>8.2814709395660768E-2</v>
      </c>
      <c r="AW35" s="23">
        <v>9.0244527440311195E-2</v>
      </c>
      <c r="AX35" s="23">
        <v>9.6832237352173431E-2</v>
      </c>
      <c r="AY35" s="23">
        <v>0.10261234287404637</v>
      </c>
      <c r="AZ35" s="23">
        <v>0.86123824559614315</v>
      </c>
      <c r="BA35" s="24">
        <v>137704068.46430001</v>
      </c>
      <c r="BB35" s="25">
        <f t="shared" si="19"/>
        <v>1430.1371458681563</v>
      </c>
      <c r="BC35" s="25">
        <f t="shared" si="19"/>
        <v>1373.1820565915536</v>
      </c>
      <c r="BD35" s="25">
        <f t="shared" si="19"/>
        <v>1315.7250463254302</v>
      </c>
      <c r="BE35" s="25">
        <f t="shared" si="19"/>
        <v>1259.0676576765604</v>
      </c>
      <c r="BF35" s="25">
        <f t="shared" si="19"/>
        <v>1205.5471261445889</v>
      </c>
      <c r="BG35" s="25">
        <f t="shared" si="19"/>
        <v>1154.7094501291645</v>
      </c>
      <c r="BH35" s="25">
        <f t="shared" si="19"/>
        <v>1106.1602523563608</v>
      </c>
      <c r="BI35" s="25">
        <f t="shared" si="19"/>
        <v>1059.5554303995229</v>
      </c>
      <c r="BJ35" s="25">
        <f t="shared" si="19"/>
        <v>1020.5583878690917</v>
      </c>
      <c r="BK35" s="25">
        <f t="shared" si="19"/>
        <v>992.19803486218882</v>
      </c>
      <c r="BL35" s="26">
        <f t="shared" si="12"/>
        <v>1191.6840588222622</v>
      </c>
      <c r="BM35" s="26">
        <f t="shared" si="13"/>
        <v>992.19803486218882</v>
      </c>
      <c r="BN35" s="51">
        <v>1076.8423114510192</v>
      </c>
      <c r="BO35" s="28"/>
      <c r="BP35" s="28"/>
      <c r="BQ35" s="28"/>
      <c r="BR35" s="28"/>
      <c r="BS35" s="28"/>
      <c r="BT35" s="28"/>
      <c r="BU35" s="28"/>
      <c r="BV35" s="28"/>
      <c r="BW35" s="28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</row>
    <row r="36" spans="1:86" x14ac:dyDescent="0.25">
      <c r="A36" s="16" t="s">
        <v>75</v>
      </c>
      <c r="B36" s="17">
        <v>2367.8470266999998</v>
      </c>
      <c r="C36" s="17">
        <v>0</v>
      </c>
      <c r="D36" s="17">
        <v>0</v>
      </c>
      <c r="E36" s="17">
        <v>0</v>
      </c>
      <c r="F36" s="17">
        <v>28186691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f t="shared" si="8"/>
        <v>2225.7762050979995</v>
      </c>
      <c r="M36" s="19">
        <f t="shared" si="16"/>
        <v>28186691</v>
      </c>
      <c r="N36" s="19">
        <f t="shared" si="17"/>
        <v>0</v>
      </c>
      <c r="O36" s="19">
        <f t="shared" si="2"/>
        <v>0</v>
      </c>
      <c r="P36" s="19">
        <f t="shared" si="9"/>
        <v>0</v>
      </c>
      <c r="Q36" s="19">
        <f t="shared" si="10"/>
        <v>0</v>
      </c>
      <c r="R36" s="20"/>
      <c r="S36" s="20"/>
      <c r="T36" s="39">
        <f t="shared" si="14"/>
        <v>66741772476.861641</v>
      </c>
      <c r="U36" s="50">
        <f t="shared" si="22"/>
        <v>66341321842.000473</v>
      </c>
      <c r="V36" s="50">
        <f t="shared" si="22"/>
        <v>65940871207.13932</v>
      </c>
      <c r="W36" s="50">
        <f t="shared" si="22"/>
        <v>65540420572.278122</v>
      </c>
      <c r="X36" s="50">
        <f t="shared" si="22"/>
        <v>65139969937.416962</v>
      </c>
      <c r="Y36" s="50">
        <f t="shared" si="22"/>
        <v>64739519302.555794</v>
      </c>
      <c r="Z36" s="50">
        <f t="shared" si="22"/>
        <v>64339068667.694611</v>
      </c>
      <c r="AA36" s="50">
        <f t="shared" si="22"/>
        <v>63938618032.833435</v>
      </c>
      <c r="AB36" s="50">
        <f t="shared" si="22"/>
        <v>63538167397.97229</v>
      </c>
      <c r="AC36" s="50">
        <f t="shared" si="22"/>
        <v>63137716763.111115</v>
      </c>
      <c r="AD36" s="50">
        <f t="shared" si="15"/>
        <v>62737266128.249939</v>
      </c>
      <c r="AE36" s="21"/>
      <c r="AF36" s="22">
        <v>5459956.5101004001</v>
      </c>
      <c r="AG36" s="22">
        <v>5459956.5101004001</v>
      </c>
      <c r="AH36" s="22">
        <v>5459956.5101004001</v>
      </c>
      <c r="AI36" s="22">
        <v>5459956.5101004001</v>
      </c>
      <c r="AJ36" s="22">
        <v>5459956.5101004001</v>
      </c>
      <c r="AK36" s="22">
        <v>5459956.5101004001</v>
      </c>
      <c r="AL36" s="22">
        <v>5459956.5101004001</v>
      </c>
      <c r="AM36" s="22">
        <v>5459956.5101004001</v>
      </c>
      <c r="AN36" s="22">
        <v>5459956.5101004001</v>
      </c>
      <c r="AO36" s="22">
        <v>5459956.5101004001</v>
      </c>
      <c r="AP36" s="23">
        <v>1.3905077599230736E-2</v>
      </c>
      <c r="AQ36" s="23">
        <v>2.1588731916621539E-2</v>
      </c>
      <c r="AR36" s="23">
        <v>3.0668948227100919E-2</v>
      </c>
      <c r="AS36" s="23">
        <v>4.0993977973776304E-2</v>
      </c>
      <c r="AT36" s="23">
        <v>5.240981445235255E-2</v>
      </c>
      <c r="AU36" s="23">
        <v>6.3172354804844968E-2</v>
      </c>
      <c r="AV36" s="23">
        <v>7.2992897255679534E-2</v>
      </c>
      <c r="AW36" s="23">
        <v>8.1902885547603055E-2</v>
      </c>
      <c r="AX36" s="23">
        <v>8.993232259045425E-2</v>
      </c>
      <c r="AY36" s="23">
        <v>9.7109828614531768E-2</v>
      </c>
      <c r="AZ36" s="23">
        <v>2.5949466162513546</v>
      </c>
      <c r="BA36" s="24">
        <v>15822199.395599999</v>
      </c>
      <c r="BB36" s="25">
        <f t="shared" si="19"/>
        <v>1958.8978911384083</v>
      </c>
      <c r="BC36" s="25">
        <f t="shared" si="19"/>
        <v>1940.1090809607338</v>
      </c>
      <c r="BD36" s="25">
        <f t="shared" si="19"/>
        <v>1920.2102708107971</v>
      </c>
      <c r="BE36" s="25">
        <f t="shared" si="19"/>
        <v>1899.3868357321728</v>
      </c>
      <c r="BF36" s="25">
        <f t="shared" si="19"/>
        <v>1877.8203181988565</v>
      </c>
      <c r="BG36" s="25">
        <f t="shared" si="19"/>
        <v>1857.0324772769216</v>
      </c>
      <c r="BH36" s="25">
        <f t="shared" si="19"/>
        <v>1837.2344791614576</v>
      </c>
      <c r="BI36" s="25">
        <f t="shared" si="19"/>
        <v>1818.3618942535741</v>
      </c>
      <c r="BJ36" s="25">
        <f t="shared" si="19"/>
        <v>1800.3559322521253</v>
      </c>
      <c r="BK36" s="25">
        <f t="shared" si="19"/>
        <v>1783.1628631579874</v>
      </c>
      <c r="BL36" s="26">
        <f t="shared" si="12"/>
        <v>1869.2572042943036</v>
      </c>
      <c r="BM36" s="26">
        <f t="shared" si="13"/>
        <v>1783.1628631579874</v>
      </c>
      <c r="BN36" s="51">
        <v>1816.654083105924</v>
      </c>
      <c r="BO36" s="28"/>
      <c r="BP36" s="28"/>
      <c r="BQ36" s="28"/>
      <c r="BR36" s="28"/>
      <c r="BS36" s="28"/>
      <c r="BT36" s="28"/>
      <c r="BU36" s="28"/>
      <c r="BV36" s="28"/>
      <c r="BW36" s="28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</row>
    <row r="37" spans="1:86" x14ac:dyDescent="0.25">
      <c r="A37" s="30" t="s">
        <v>76</v>
      </c>
      <c r="B37" s="17">
        <v>2126.4919454000001</v>
      </c>
      <c r="C37" s="17">
        <v>962.64416500000004</v>
      </c>
      <c r="D37" s="17">
        <v>1331.8594760999999</v>
      </c>
      <c r="E37" s="17">
        <v>284732505.57003486</v>
      </c>
      <c r="F37" s="17">
        <v>86473075</v>
      </c>
      <c r="G37" s="17">
        <v>20907183.119899999</v>
      </c>
      <c r="H37" s="17">
        <v>321602</v>
      </c>
      <c r="I37" s="17">
        <v>214178.34231189999</v>
      </c>
      <c r="J37" s="17">
        <v>4342.5</v>
      </c>
      <c r="K37" s="17">
        <v>539</v>
      </c>
      <c r="L37" s="18">
        <f t="shared" si="8"/>
        <v>1998.902428676</v>
      </c>
      <c r="M37" s="19">
        <f t="shared" si="16"/>
        <v>79993007.737065971</v>
      </c>
      <c r="N37" s="19">
        <f t="shared" si="17"/>
        <v>297501.98283403117</v>
      </c>
      <c r="O37" s="19">
        <f t="shared" si="2"/>
        <v>27411350.399999999</v>
      </c>
      <c r="P37" s="19">
        <f t="shared" si="9"/>
        <v>2791474083.6520076</v>
      </c>
      <c r="Q37" s="19">
        <f t="shared" si="10"/>
        <v>2818195.1423119004</v>
      </c>
      <c r="R37" s="20">
        <f t="shared" si="11"/>
        <v>0.54810450150899792</v>
      </c>
      <c r="S37" s="20">
        <f t="shared" ref="S37:S48" si="23">(O37-(0.15*8784*K37))/(8784*J37)</f>
        <v>0.7</v>
      </c>
      <c r="T37" s="39">
        <f t="shared" si="14"/>
        <v>204438803989.66107</v>
      </c>
      <c r="U37" s="50">
        <f t="shared" si="22"/>
        <v>202588695091.66199</v>
      </c>
      <c r="V37" s="50">
        <f t="shared" si="22"/>
        <v>200755121966.67136</v>
      </c>
      <c r="W37" s="50">
        <f t="shared" si="22"/>
        <v>198938084614.68887</v>
      </c>
      <c r="X37" s="50">
        <f t="shared" si="22"/>
        <v>197137583035.71487</v>
      </c>
      <c r="Y37" s="50">
        <f t="shared" si="22"/>
        <v>195353617229.74921</v>
      </c>
      <c r="Z37" s="50">
        <f t="shared" si="22"/>
        <v>193586187196.79181</v>
      </c>
      <c r="AA37" s="50">
        <f t="shared" si="22"/>
        <v>191835292936.84274</v>
      </c>
      <c r="AB37" s="50">
        <f t="shared" si="22"/>
        <v>190100934449.9021</v>
      </c>
      <c r="AC37" s="50">
        <f t="shared" si="22"/>
        <v>188383111735.96973</v>
      </c>
      <c r="AD37" s="50">
        <f t="shared" si="15"/>
        <v>186681824795.04568</v>
      </c>
      <c r="AE37" s="21">
        <v>993077.25115620636</v>
      </c>
      <c r="AF37" s="22">
        <v>3286936.6168206702</v>
      </c>
      <c r="AG37" s="22">
        <v>3854232.2836537608</v>
      </c>
      <c r="AH37" s="22">
        <v>4519438.0750571536</v>
      </c>
      <c r="AI37" s="22">
        <v>5299452.3970188377</v>
      </c>
      <c r="AJ37" s="22">
        <v>6214090.1682591476</v>
      </c>
      <c r="AK37" s="22">
        <v>7286586.1840701681</v>
      </c>
      <c r="AL37" s="22">
        <v>8544185.3562218938</v>
      </c>
      <c r="AM37" s="22">
        <v>10018834.82296209</v>
      </c>
      <c r="AN37" s="22">
        <v>11747995.510970866</v>
      </c>
      <c r="AO37" s="22">
        <v>13775593.765601883</v>
      </c>
      <c r="AP37" s="23">
        <v>4.1676898585901109E-2</v>
      </c>
      <c r="AQ37" s="23">
        <v>5.3480896117270589E-2</v>
      </c>
      <c r="AR37" s="23">
        <v>6.4319755857136771E-2</v>
      </c>
      <c r="AS37" s="23">
        <v>7.4224054995581046E-2</v>
      </c>
      <c r="AT37" s="23">
        <v>8.3222984559671156E-2</v>
      </c>
      <c r="AU37" s="23">
        <v>9.134440294933982E-2</v>
      </c>
      <c r="AV37" s="23">
        <v>9.8614887260712103E-2</v>
      </c>
      <c r="AW37" s="23">
        <v>0.10505978248567323</v>
      </c>
      <c r="AX37" s="23">
        <v>0.11070324867286038</v>
      </c>
      <c r="AY37" s="23">
        <v>0.11556830613179882</v>
      </c>
      <c r="AZ37" s="23">
        <v>0.85969038999059932</v>
      </c>
      <c r="BA37" s="24">
        <v>163906374.48639998</v>
      </c>
      <c r="BB37" s="25">
        <f t="shared" si="19"/>
        <v>1701.9603873805654</v>
      </c>
      <c r="BC37" s="25">
        <f t="shared" si="19"/>
        <v>1656.1525382512825</v>
      </c>
      <c r="BD37" s="25">
        <f t="shared" si="19"/>
        <v>1612.6007526969306</v>
      </c>
      <c r="BE37" s="25">
        <f t="shared" si="19"/>
        <v>1570.8875130197739</v>
      </c>
      <c r="BF37" s="25">
        <f t="shared" si="19"/>
        <v>1530.6208150193061</v>
      </c>
      <c r="BG37" s="25">
        <f t="shared" si="19"/>
        <v>1491.4274695370634</v>
      </c>
      <c r="BH37" s="25">
        <f t="shared" si="19"/>
        <v>1452.9479928475398</v>
      </c>
      <c r="BI37" s="25">
        <f t="shared" si="19"/>
        <v>1414.8330568235442</v>
      </c>
      <c r="BJ37" s="25">
        <f t="shared" si="19"/>
        <v>1376.7415685746562</v>
      </c>
      <c r="BK37" s="25">
        <f t="shared" si="19"/>
        <v>1338.3405300152783</v>
      </c>
      <c r="BL37" s="26">
        <f t="shared" si="12"/>
        <v>1514.6512624165939</v>
      </c>
      <c r="BM37" s="26">
        <f t="shared" si="13"/>
        <v>1338.3405300152783</v>
      </c>
      <c r="BN37" s="51">
        <v>1452.4832513498122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</row>
    <row r="38" spans="1:86" x14ac:dyDescent="0.25">
      <c r="A38" s="16" t="s">
        <v>77</v>
      </c>
      <c r="B38" s="17">
        <v>2304.7120074999998</v>
      </c>
      <c r="C38" s="17">
        <v>891.47868089999997</v>
      </c>
      <c r="D38" s="17">
        <v>1382.0249091000001</v>
      </c>
      <c r="E38" s="17">
        <v>13854903.0142067</v>
      </c>
      <c r="F38" s="17">
        <v>29102160</v>
      </c>
      <c r="G38" s="17">
        <v>29943376.000300001</v>
      </c>
      <c r="H38" s="17">
        <v>8488757.7226999998</v>
      </c>
      <c r="I38" s="17">
        <v>13846.757718600027</v>
      </c>
      <c r="J38" s="17">
        <v>8035.1</v>
      </c>
      <c r="K38" s="17">
        <v>0</v>
      </c>
      <c r="L38" s="18">
        <f t="shared" si="8"/>
        <v>2166.4292870499999</v>
      </c>
      <c r="M38" s="19">
        <f t="shared" si="16"/>
        <v>14034401.129976669</v>
      </c>
      <c r="N38" s="19">
        <f t="shared" si="17"/>
        <v>4093669.7130233301</v>
      </c>
      <c r="O38" s="19">
        <f t="shared" si="2"/>
        <v>49406222.880000003</v>
      </c>
      <c r="P38" s="19">
        <f t="shared" si="9"/>
        <v>13854903.0142067</v>
      </c>
      <c r="Q38" s="19">
        <f t="shared" si="10"/>
        <v>13846.757718600027</v>
      </c>
      <c r="R38" s="20">
        <f t="shared" si="11"/>
        <v>0.42424540833893432</v>
      </c>
      <c r="S38" s="20">
        <f t="shared" si="23"/>
        <v>0.7</v>
      </c>
      <c r="T38" s="39">
        <f t="shared" si="14"/>
        <v>105497653554.71274</v>
      </c>
      <c r="U38" s="50">
        <f t="shared" si="22"/>
        <v>102771031792.20758</v>
      </c>
      <c r="V38" s="50">
        <f t="shared" si="22"/>
        <v>100086082243.45506</v>
      </c>
      <c r="W38" s="50">
        <f t="shared" si="22"/>
        <v>97442804908.455109</v>
      </c>
      <c r="X38" s="50">
        <f t="shared" si="22"/>
        <v>94841199787.207855</v>
      </c>
      <c r="Y38" s="50">
        <f t="shared" si="22"/>
        <v>92281266879.713196</v>
      </c>
      <c r="Z38" s="50">
        <f t="shared" si="22"/>
        <v>89763006185.971176</v>
      </c>
      <c r="AA38" s="50">
        <f t="shared" si="22"/>
        <v>87286417705.981766</v>
      </c>
      <c r="AB38" s="50">
        <f t="shared" si="22"/>
        <v>84851501439.74501</v>
      </c>
      <c r="AC38" s="50">
        <f t="shared" si="22"/>
        <v>82458257387.260864</v>
      </c>
      <c r="AD38" s="50">
        <f t="shared" si="15"/>
        <v>80106685548.529358</v>
      </c>
      <c r="AE38" s="21"/>
      <c r="AF38" s="22">
        <v>11742784.579366207</v>
      </c>
      <c r="AG38" s="22">
        <v>12723152.778090764</v>
      </c>
      <c r="AH38" s="22">
        <v>13785368.838246694</v>
      </c>
      <c r="AI38" s="22">
        <v>14936265.980688779</v>
      </c>
      <c r="AJ38" s="22">
        <v>15579317.626</v>
      </c>
      <c r="AK38" s="22">
        <v>15579317.626</v>
      </c>
      <c r="AL38" s="22">
        <v>15579317.626</v>
      </c>
      <c r="AM38" s="22">
        <v>15579317.626</v>
      </c>
      <c r="AN38" s="22">
        <v>15579317.626</v>
      </c>
      <c r="AO38" s="22">
        <v>15579317.626</v>
      </c>
      <c r="AP38" s="23">
        <v>1.8556648857496666E-2</v>
      </c>
      <c r="AQ38" s="23">
        <v>2.7118253019082054E-2</v>
      </c>
      <c r="AR38" s="23">
        <v>3.6949700287380462E-2</v>
      </c>
      <c r="AS38" s="23">
        <v>4.7896499759402737E-2</v>
      </c>
      <c r="AT38" s="23">
        <v>5.8844852296362979E-2</v>
      </c>
      <c r="AU38" s="23">
        <v>6.8820837546218247E-2</v>
      </c>
      <c r="AV38" s="23">
        <v>7.7862076239610223E-2</v>
      </c>
      <c r="AW38" s="23">
        <v>8.6004420288822089E-2</v>
      </c>
      <c r="AX38" s="23">
        <v>9.3282031330115645E-2</v>
      </c>
      <c r="AY38" s="23">
        <v>9.9727455722362829E-2</v>
      </c>
      <c r="AZ38" s="23">
        <v>1.1444401272607516</v>
      </c>
      <c r="BA38" s="24">
        <v>63797104.862399995</v>
      </c>
      <c r="BB38" s="25">
        <f t="shared" si="19"/>
        <v>1277.2309489770898</v>
      </c>
      <c r="BC38" s="25">
        <f t="shared" si="19"/>
        <v>1220.7107054412654</v>
      </c>
      <c r="BD38" s="25">
        <f t="shared" si="19"/>
        <v>1164.4848382782445</v>
      </c>
      <c r="BE38" s="25">
        <f t="shared" si="19"/>
        <v>1108.8962262051846</v>
      </c>
      <c r="BF38" s="25">
        <f t="shared" si="19"/>
        <v>1062.3093166902258</v>
      </c>
      <c r="BG38" s="25">
        <f t="shared" si="19"/>
        <v>1025.8099141009341</v>
      </c>
      <c r="BH38" s="25">
        <f t="shared" si="19"/>
        <v>990.98062267695207</v>
      </c>
      <c r="BI38" s="25">
        <f t="shared" si="19"/>
        <v>957.6937902893909</v>
      </c>
      <c r="BJ38" s="25">
        <f t="shared" si="19"/>
        <v>925.8354900890306</v>
      </c>
      <c r="BK38" s="25">
        <f t="shared" si="19"/>
        <v>895.30379340656816</v>
      </c>
      <c r="BL38" s="26">
        <f t="shared" si="12"/>
        <v>1062.9255646154886</v>
      </c>
      <c r="BM38" s="26">
        <f t="shared" si="13"/>
        <v>895.30379340656816</v>
      </c>
      <c r="BN38" s="51">
        <v>931.26708256551888</v>
      </c>
      <c r="BO38" s="28"/>
      <c r="BP38" s="28"/>
      <c r="BQ38" s="28"/>
      <c r="BR38" s="28"/>
      <c r="BS38" s="28"/>
      <c r="BT38" s="28"/>
      <c r="BU38" s="28"/>
      <c r="BV38" s="28"/>
      <c r="BW38" s="28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</row>
    <row r="39" spans="1:86" x14ac:dyDescent="0.25">
      <c r="A39" s="16" t="s">
        <v>78</v>
      </c>
      <c r="B39" s="17">
        <v>2079.5252223000002</v>
      </c>
      <c r="C39" s="17">
        <v>852.62905750000004</v>
      </c>
      <c r="D39" s="17">
        <v>0</v>
      </c>
      <c r="E39" s="17">
        <v>103545341.24990836</v>
      </c>
      <c r="F39" s="17">
        <v>2640259</v>
      </c>
      <c r="G39" s="17">
        <v>11424290.9999</v>
      </c>
      <c r="H39" s="17">
        <v>0</v>
      </c>
      <c r="I39" s="17">
        <v>123816.30492919998</v>
      </c>
      <c r="J39" s="17">
        <v>3434.6</v>
      </c>
      <c r="K39" s="17">
        <v>0</v>
      </c>
      <c r="L39" s="18">
        <f t="shared" si="8"/>
        <v>1954.753708962</v>
      </c>
      <c r="M39" s="19">
        <f t="shared" si="16"/>
        <v>0</v>
      </c>
      <c r="N39" s="19">
        <f t="shared" si="17"/>
        <v>0</v>
      </c>
      <c r="O39" s="19">
        <f t="shared" si="2"/>
        <v>14064549.9999</v>
      </c>
      <c r="P39" s="19">
        <f t="shared" si="9"/>
        <v>103545341.24990836</v>
      </c>
      <c r="Q39" s="19">
        <f t="shared" si="10"/>
        <v>123816.30492919998</v>
      </c>
      <c r="R39" s="20">
        <f t="shared" si="11"/>
        <v>0.37866988193424211</v>
      </c>
      <c r="S39" s="20">
        <f t="shared" si="23"/>
        <v>0.4661839835808626</v>
      </c>
      <c r="T39" s="39">
        <f t="shared" si="14"/>
        <v>15231167651.755047</v>
      </c>
      <c r="U39" s="50">
        <f t="shared" si="22"/>
        <v>14877586667.644094</v>
      </c>
      <c r="V39" s="50">
        <f t="shared" si="22"/>
        <v>14530594265.753826</v>
      </c>
      <c r="W39" s="50">
        <f t="shared" si="22"/>
        <v>14190190446.084242</v>
      </c>
      <c r="X39" s="50">
        <f t="shared" si="22"/>
        <v>13856375208.635345</v>
      </c>
      <c r="Y39" s="50">
        <f t="shared" si="22"/>
        <v>13529148553.407135</v>
      </c>
      <c r="Z39" s="50">
        <f t="shared" si="22"/>
        <v>13208510480.399609</v>
      </c>
      <c r="AA39" s="50">
        <f t="shared" si="22"/>
        <v>12894460989.612768</v>
      </c>
      <c r="AB39" s="50">
        <f t="shared" si="22"/>
        <v>12587000081.046618</v>
      </c>
      <c r="AC39" s="50">
        <f t="shared" si="22"/>
        <v>12286127754.701147</v>
      </c>
      <c r="AD39" s="50">
        <f t="shared" si="15"/>
        <v>11991844010.576363</v>
      </c>
      <c r="AE39" s="21"/>
      <c r="AF39" s="22">
        <v>9131577.0351819769</v>
      </c>
      <c r="AG39" s="22">
        <v>9688134.2466795612</v>
      </c>
      <c r="AH39" s="22">
        <v>10278612.863918623</v>
      </c>
      <c r="AI39" s="22">
        <v>10905080.350483691</v>
      </c>
      <c r="AJ39" s="22">
        <v>11569730.179055318</v>
      </c>
      <c r="AK39" s="22">
        <v>12274889.511493251</v>
      </c>
      <c r="AL39" s="22">
        <v>12567372.3718125</v>
      </c>
      <c r="AM39" s="22">
        <v>12567372.3718125</v>
      </c>
      <c r="AN39" s="22">
        <v>12567372.3718125</v>
      </c>
      <c r="AO39" s="22">
        <v>12567372.3718125</v>
      </c>
      <c r="AP39" s="23">
        <v>4.65591326838556E-2</v>
      </c>
      <c r="AQ39" s="23">
        <v>5.7660886724314978E-2</v>
      </c>
      <c r="AR39" s="23">
        <v>6.7777560375592044E-2</v>
      </c>
      <c r="AS39" s="23">
        <v>7.6948766242878636E-2</v>
      </c>
      <c r="AT39" s="23">
        <v>8.5212234253425556E-2</v>
      </c>
      <c r="AU39" s="23">
        <v>9.2603897258988654E-2</v>
      </c>
      <c r="AV39" s="23">
        <v>9.9157972702194452E-2</v>
      </c>
      <c r="AW39" s="23">
        <v>0.10490704052729076</v>
      </c>
      <c r="AX39" s="23">
        <v>0.10988211750746797</v>
      </c>
      <c r="AY39" s="23">
        <v>0.11411272815303566</v>
      </c>
      <c r="AZ39" s="23">
        <v>1.1121495781525226</v>
      </c>
      <c r="BA39" s="24">
        <v>50195189.085599996</v>
      </c>
      <c r="BB39" s="25">
        <f t="shared" si="19"/>
        <v>583.90065585919569</v>
      </c>
      <c r="BC39" s="25">
        <f t="shared" si="19"/>
        <v>546.64559112769859</v>
      </c>
      <c r="BD39" s="25">
        <f t="shared" si="19"/>
        <v>512.88856281347432</v>
      </c>
      <c r="BE39" s="25">
        <f t="shared" si="19"/>
        <v>482.10963456435661</v>
      </c>
      <c r="BF39" s="25">
        <f t="shared" si="19"/>
        <v>453.88843873141525</v>
      </c>
      <c r="BG39" s="25">
        <f t="shared" si="19"/>
        <v>427.88180314082808</v>
      </c>
      <c r="BH39" s="25">
        <f t="shared" si="19"/>
        <v>409.60544741078115</v>
      </c>
      <c r="BI39" s="25">
        <f t="shared" si="19"/>
        <v>396.31243714241327</v>
      </c>
      <c r="BJ39" s="25">
        <f t="shared" si="19"/>
        <v>383.92243374167975</v>
      </c>
      <c r="BK39" s="25">
        <f t="shared" si="19"/>
        <v>372.35316403718747</v>
      </c>
      <c r="BL39" s="26">
        <f t="shared" si="12"/>
        <v>456.95081685690303</v>
      </c>
      <c r="BM39" s="26">
        <f t="shared" si="13"/>
        <v>372.35316403718747</v>
      </c>
      <c r="BN39" s="51">
        <v>407.24890591528862</v>
      </c>
      <c r="BO39" s="28"/>
      <c r="BP39" s="28"/>
      <c r="BQ39" s="28"/>
      <c r="BR39" s="28"/>
      <c r="BS39" s="28"/>
      <c r="BT39" s="28"/>
      <c r="BU39" s="28"/>
      <c r="BV39" s="28"/>
      <c r="BW39" s="28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</row>
    <row r="40" spans="1:86" x14ac:dyDescent="0.25">
      <c r="A40" s="16" t="s">
        <v>79</v>
      </c>
      <c r="B40" s="17">
        <v>2107.9581696</v>
      </c>
      <c r="C40" s="17">
        <v>854.6162266</v>
      </c>
      <c r="D40" s="17">
        <v>1514.9898418</v>
      </c>
      <c r="E40" s="17">
        <v>3150956118.2280765</v>
      </c>
      <c r="F40" s="17">
        <v>87052562</v>
      </c>
      <c r="G40" s="17">
        <v>50028719.1127</v>
      </c>
      <c r="H40" s="17">
        <v>1638387</v>
      </c>
      <c r="I40" s="17">
        <v>3804205.3246400007</v>
      </c>
      <c r="J40" s="17">
        <v>9581.7999999999993</v>
      </c>
      <c r="K40" s="17">
        <v>0</v>
      </c>
      <c r="L40" s="18">
        <f t="shared" si="8"/>
        <v>1981.4806794239998</v>
      </c>
      <c r="M40" s="19">
        <f t="shared" si="16"/>
        <v>78328894.485853195</v>
      </c>
      <c r="N40" s="19">
        <f t="shared" si="17"/>
        <v>1474201.7868468198</v>
      </c>
      <c r="O40" s="19">
        <f t="shared" si="2"/>
        <v>58916571.839999989</v>
      </c>
      <c r="P40" s="19">
        <f t="shared" si="9"/>
        <v>3150956118.2280765</v>
      </c>
      <c r="Q40" s="19">
        <f t="shared" si="10"/>
        <v>3804205.3246400007</v>
      </c>
      <c r="R40" s="20">
        <f t="shared" si="11"/>
        <v>0.59440157981347352</v>
      </c>
      <c r="S40" s="20">
        <f t="shared" si="23"/>
        <v>0.7</v>
      </c>
      <c r="T40" s="39">
        <f t="shared" si="14"/>
        <v>228740654064.17468</v>
      </c>
      <c r="U40" s="50">
        <f t="shared" si="22"/>
        <v>226546452386.87891</v>
      </c>
      <c r="V40" s="50">
        <f t="shared" si="22"/>
        <v>224374317661.02954</v>
      </c>
      <c r="W40" s="50">
        <f t="shared" si="22"/>
        <v>222224249886.62643</v>
      </c>
      <c r="X40" s="50">
        <f t="shared" si="22"/>
        <v>220096249063.66983</v>
      </c>
      <c r="Y40" s="50">
        <f t="shared" si="22"/>
        <v>217990315192.15961</v>
      </c>
      <c r="Z40" s="50">
        <f t="shared" si="22"/>
        <v>215906448272.09573</v>
      </c>
      <c r="AA40" s="50">
        <f t="shared" si="22"/>
        <v>213844648303.47824</v>
      </c>
      <c r="AB40" s="50">
        <f t="shared" si="22"/>
        <v>211804915286.30719</v>
      </c>
      <c r="AC40" s="50">
        <f t="shared" si="22"/>
        <v>209787249220.58249</v>
      </c>
      <c r="AD40" s="50">
        <f t="shared" si="15"/>
        <v>207791650106.30414</v>
      </c>
      <c r="AE40" s="21">
        <v>4480395.0401000939</v>
      </c>
      <c r="AF40" s="22">
        <v>8430147.0121484883</v>
      </c>
      <c r="AG40" s="22">
        <v>9885114.4874214325</v>
      </c>
      <c r="AH40" s="22">
        <v>11591196.249438304</v>
      </c>
      <c r="AI40" s="22">
        <v>13591732.363237385</v>
      </c>
      <c r="AJ40" s="22">
        <v>15937542.998879563</v>
      </c>
      <c r="AK40" s="22">
        <v>18688219.43022972</v>
      </c>
      <c r="AL40" s="22">
        <v>21913637.848504532</v>
      </c>
      <c r="AM40" s="22">
        <v>25695734.446409348</v>
      </c>
      <c r="AN40" s="22">
        <v>30130586.865815494</v>
      </c>
      <c r="AO40" s="22">
        <v>35330854.884566806</v>
      </c>
      <c r="AP40" s="23">
        <v>4.6705125897233669E-2</v>
      </c>
      <c r="AQ40" s="23">
        <v>5.8063621574088252E-2</v>
      </c>
      <c r="AR40" s="23">
        <v>6.8463551920541696E-2</v>
      </c>
      <c r="AS40" s="23">
        <v>7.7936627795995084E-2</v>
      </c>
      <c r="AT40" s="23">
        <v>8.6513114251711098E-2</v>
      </c>
      <c r="AU40" s="23">
        <v>9.4221888285348679E-2</v>
      </c>
      <c r="AV40" s="23">
        <v>0.10109049416651014</v>
      </c>
      <c r="AW40" s="23">
        <v>0.1071451964333793</v>
      </c>
      <c r="AX40" s="23">
        <v>0.11241103065637184</v>
      </c>
      <c r="AY40" s="23">
        <v>0.11691185206073457</v>
      </c>
      <c r="AZ40" s="23">
        <v>1.4220124802014906</v>
      </c>
      <c r="BA40" s="24">
        <v>155577427.49770001</v>
      </c>
      <c r="BB40" s="25">
        <f t="shared" si="19"/>
        <v>1411.7790421049581</v>
      </c>
      <c r="BC40" s="25">
        <f t="shared" si="19"/>
        <v>1371.2721361591998</v>
      </c>
      <c r="BD40" s="25">
        <f t="shared" si="19"/>
        <v>1331.6360608903803</v>
      </c>
      <c r="BE40" s="25">
        <f t="shared" si="19"/>
        <v>1292.5294050057887</v>
      </c>
      <c r="BF40" s="25">
        <f t="shared" si="19"/>
        <v>1253.626091574366</v>
      </c>
      <c r="BG40" s="25">
        <f t="shared" si="19"/>
        <v>1214.6151444457034</v>
      </c>
      <c r="BH40" s="25">
        <f t="shared" si="19"/>
        <v>1175.2023914555864</v>
      </c>
      <c r="BI40" s="25">
        <f t="shared" si="19"/>
        <v>1135.1142136201993</v>
      </c>
      <c r="BJ40" s="25">
        <f t="shared" si="19"/>
        <v>1094.1034019052395</v>
      </c>
      <c r="BK40" s="25">
        <f t="shared" si="19"/>
        <v>1051.9570690241305</v>
      </c>
      <c r="BL40" s="26">
        <f t="shared" si="12"/>
        <v>1233.1834956185553</v>
      </c>
      <c r="BM40" s="26">
        <f t="shared" si="13"/>
        <v>1051.9570690241305</v>
      </c>
      <c r="BN40" s="51">
        <v>1179.3068225956918</v>
      </c>
      <c r="BO40" s="28"/>
      <c r="BP40" s="28"/>
      <c r="BQ40" s="28"/>
      <c r="BR40" s="28"/>
      <c r="BS40" s="28"/>
      <c r="BT40" s="28"/>
      <c r="BU40" s="28"/>
      <c r="BV40" s="28"/>
      <c r="BW40" s="28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</row>
    <row r="41" spans="1:86" x14ac:dyDescent="0.25">
      <c r="A41" s="16" t="s">
        <v>80</v>
      </c>
      <c r="B41" s="17">
        <v>0</v>
      </c>
      <c r="C41" s="17">
        <v>917.88145899999995</v>
      </c>
      <c r="D41" s="17">
        <v>0</v>
      </c>
      <c r="E41" s="17">
        <v>0</v>
      </c>
      <c r="F41" s="17">
        <v>0</v>
      </c>
      <c r="G41" s="17">
        <v>8140017.2830999997</v>
      </c>
      <c r="H41" s="17">
        <v>0</v>
      </c>
      <c r="I41" s="17">
        <v>0</v>
      </c>
      <c r="J41" s="17">
        <v>1960.7</v>
      </c>
      <c r="K41" s="17">
        <v>0</v>
      </c>
      <c r="L41" s="18"/>
      <c r="M41" s="19"/>
      <c r="N41" s="19"/>
      <c r="O41" s="19">
        <f t="shared" si="2"/>
        <v>8140017.2830999997</v>
      </c>
      <c r="P41" s="19">
        <f t="shared" si="9"/>
        <v>0</v>
      </c>
      <c r="Q41" s="19">
        <f t="shared" si="10"/>
        <v>0</v>
      </c>
      <c r="R41" s="20">
        <f t="shared" si="11"/>
        <v>0.47263061619265745</v>
      </c>
      <c r="S41" s="20">
        <f t="shared" si="23"/>
        <v>0.47263061619265745</v>
      </c>
      <c r="T41" s="39">
        <f t="shared" si="14"/>
        <v>7471570940.097043</v>
      </c>
      <c r="U41" s="50">
        <f t="shared" si="22"/>
        <v>7471570940.097043</v>
      </c>
      <c r="V41" s="50">
        <f t="shared" si="22"/>
        <v>7471570940.097044</v>
      </c>
      <c r="W41" s="50">
        <f t="shared" si="22"/>
        <v>7471570940.097044</v>
      </c>
      <c r="X41" s="50">
        <f t="shared" si="22"/>
        <v>7471570940.097044</v>
      </c>
      <c r="Y41" s="50">
        <f t="shared" si="22"/>
        <v>7471570940.097043</v>
      </c>
      <c r="Z41" s="50">
        <f t="shared" si="22"/>
        <v>7471570940.097044</v>
      </c>
      <c r="AA41" s="50">
        <f t="shared" si="22"/>
        <v>7471570940.097044</v>
      </c>
      <c r="AB41" s="50">
        <f t="shared" si="22"/>
        <v>7471570940.097044</v>
      </c>
      <c r="AC41" s="50">
        <f t="shared" si="22"/>
        <v>7471570940.097043</v>
      </c>
      <c r="AD41" s="50">
        <f t="shared" si="15"/>
        <v>7471570940.097043</v>
      </c>
      <c r="AE41" s="21"/>
      <c r="AF41" s="22">
        <v>163745.59714949719</v>
      </c>
      <c r="AG41" s="22">
        <v>184363.02306168678</v>
      </c>
      <c r="AH41" s="22">
        <v>207576.41649083217</v>
      </c>
      <c r="AI41" s="22">
        <v>233712.63915952627</v>
      </c>
      <c r="AJ41" s="22">
        <v>263139.70838456665</v>
      </c>
      <c r="AK41" s="22">
        <v>296271.97903255722</v>
      </c>
      <c r="AL41" s="22">
        <v>333575.9779424314</v>
      </c>
      <c r="AM41" s="22">
        <v>375576.97296787467</v>
      </c>
      <c r="AN41" s="22">
        <v>422866.36913661537</v>
      </c>
      <c r="AO41" s="22">
        <v>476110.03606996813</v>
      </c>
      <c r="AP41" s="23">
        <v>3.8955415446190925E-2</v>
      </c>
      <c r="AQ41" s="23">
        <v>5.106145733699289E-2</v>
      </c>
      <c r="AR41" s="23">
        <v>6.2209206832177351E-2</v>
      </c>
      <c r="AS41" s="23">
        <v>7.2426262786619511E-2</v>
      </c>
      <c r="AT41" s="23">
        <v>8.1738972910374089E-2</v>
      </c>
      <c r="AU41" s="23">
        <v>9.0172478628589278E-2</v>
      </c>
      <c r="AV41" s="23">
        <v>9.7750758137175278E-2</v>
      </c>
      <c r="AW41" s="23">
        <v>0.1044966677227059</v>
      </c>
      <c r="AX41" s="23">
        <v>0.11043198141235709</v>
      </c>
      <c r="AY41" s="23">
        <v>0.11557742901711443</v>
      </c>
      <c r="AZ41" s="23">
        <v>0.97630150346734335</v>
      </c>
      <c r="BA41" s="24">
        <v>8287229.8833999997</v>
      </c>
      <c r="BB41" s="25">
        <f t="shared" si="19"/>
        <v>866.87769603862273</v>
      </c>
      <c r="BC41" s="25">
        <f t="shared" si="19"/>
        <v>855.1144235789327</v>
      </c>
      <c r="BD41" s="25">
        <f t="shared" si="19"/>
        <v>844.15772835089876</v>
      </c>
      <c r="BE41" s="25">
        <f t="shared" si="19"/>
        <v>833.90685061833119</v>
      </c>
      <c r="BF41" s="25">
        <f t="shared" si="19"/>
        <v>824.26788789904344</v>
      </c>
      <c r="BG41" s="25">
        <f t="shared" si="19"/>
        <v>815.15220778711057</v>
      </c>
      <c r="BH41" s="25">
        <f t="shared" si="19"/>
        <v>806.47506790609384</v>
      </c>
      <c r="BI41" s="25">
        <f t="shared" si="19"/>
        <v>798.15440746883519</v>
      </c>
      <c r="BJ41" s="25">
        <f t="shared" si="19"/>
        <v>790.10978550571804</v>
      </c>
      <c r="BK41" s="25">
        <f t="shared" si="19"/>
        <v>782.26144999347662</v>
      </c>
      <c r="BL41" s="26">
        <f t="shared" si="12"/>
        <v>821.64775051470622</v>
      </c>
      <c r="BM41" s="26">
        <f t="shared" si="13"/>
        <v>782.26144999347662</v>
      </c>
      <c r="BN41" s="51">
        <v>821.64775051470622</v>
      </c>
      <c r="BO41" s="28"/>
      <c r="BP41" s="28"/>
      <c r="BQ41" s="28"/>
      <c r="BR41" s="28"/>
      <c r="BS41" s="28"/>
      <c r="BT41" s="28"/>
      <c r="BU41" s="28"/>
      <c r="BV41" s="28"/>
      <c r="BW41" s="28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</row>
    <row r="42" spans="1:86" x14ac:dyDescent="0.25">
      <c r="A42" s="16" t="s">
        <v>81</v>
      </c>
      <c r="B42" s="17">
        <v>2164.0502320999999</v>
      </c>
      <c r="C42" s="17">
        <v>846.748332</v>
      </c>
      <c r="D42" s="17">
        <v>1730.3936679000001</v>
      </c>
      <c r="E42" s="17">
        <v>10850546.867435602</v>
      </c>
      <c r="F42" s="17">
        <v>28460318</v>
      </c>
      <c r="G42" s="17">
        <v>11209393.612</v>
      </c>
      <c r="H42" s="17">
        <v>405616</v>
      </c>
      <c r="I42" s="17">
        <v>14670.8146452</v>
      </c>
      <c r="J42" s="17">
        <v>2839.2</v>
      </c>
      <c r="K42" s="17">
        <v>0</v>
      </c>
      <c r="L42" s="18">
        <f t="shared" si="8"/>
        <v>2034.2072181739998</v>
      </c>
      <c r="M42" s="19">
        <f t="shared" ref="M42:M51" si="24">MAX(F42-((O42-G42)*(F42/(F42+H42))), 0)</f>
        <v>22299837.719094746</v>
      </c>
      <c r="N42" s="19">
        <f t="shared" ref="N42:N51" si="25">MAX(H42-((O42-G42)*(H42/(H42+F42))),0)</f>
        <v>317816.93290525896</v>
      </c>
      <c r="O42" s="19">
        <f t="shared" si="2"/>
        <v>17457672.959999997</v>
      </c>
      <c r="P42" s="19">
        <f t="shared" si="9"/>
        <v>10850546.867435602</v>
      </c>
      <c r="Q42" s="19">
        <f t="shared" si="10"/>
        <v>14670.8146452</v>
      </c>
      <c r="R42" s="20">
        <f t="shared" si="11"/>
        <v>0.4494628548935769</v>
      </c>
      <c r="S42" s="20">
        <f t="shared" si="23"/>
        <v>0.7</v>
      </c>
      <c r="T42" s="39">
        <f t="shared" si="14"/>
        <v>71782968475.231186</v>
      </c>
      <c r="U42" s="50">
        <f t="shared" si="22"/>
        <v>70602150520.289032</v>
      </c>
      <c r="V42" s="50">
        <f t="shared" si="22"/>
        <v>69437330471.884949</v>
      </c>
      <c r="W42" s="50">
        <f t="shared" si="22"/>
        <v>68288508330.018951</v>
      </c>
      <c r="X42" s="50">
        <f t="shared" si="22"/>
        <v>67155684094.69104</v>
      </c>
      <c r="Y42" s="50">
        <f t="shared" si="22"/>
        <v>66038857765.901253</v>
      </c>
      <c r="Z42" s="50">
        <f t="shared" si="22"/>
        <v>64938029343.649521</v>
      </c>
      <c r="AA42" s="50">
        <f t="shared" si="22"/>
        <v>63853198827.935867</v>
      </c>
      <c r="AB42" s="50">
        <f t="shared" si="22"/>
        <v>62784366218.760345</v>
      </c>
      <c r="AC42" s="50">
        <f t="shared" si="22"/>
        <v>61731531516.122894</v>
      </c>
      <c r="AD42" s="50">
        <f t="shared" si="15"/>
        <v>60694694720.023506</v>
      </c>
      <c r="AE42" s="21">
        <v>20340660.485616934</v>
      </c>
      <c r="AF42" s="22">
        <v>3548748.6630712007</v>
      </c>
      <c r="AG42" s="22">
        <v>4025451.2110934323</v>
      </c>
      <c r="AH42" s="22">
        <v>4566189.0968829272</v>
      </c>
      <c r="AI42" s="22">
        <v>5179564.1718457248</v>
      </c>
      <c r="AJ42" s="22">
        <v>5875333.7720029447</v>
      </c>
      <c r="AK42" s="22">
        <v>6664565.9339591488</v>
      </c>
      <c r="AL42" s="22">
        <v>7559815.4609941235</v>
      </c>
      <c r="AM42" s="22">
        <v>8575323.640070105</v>
      </c>
      <c r="AN42" s="22">
        <v>9675568.1879999992</v>
      </c>
      <c r="AO42" s="22">
        <v>9675568.1879999992</v>
      </c>
      <c r="AP42" s="23">
        <v>2.3204885959542832E-2</v>
      </c>
      <c r="AQ42" s="23">
        <v>3.2642132100273065E-2</v>
      </c>
      <c r="AR42" s="23">
        <v>4.3226922417851046E-2</v>
      </c>
      <c r="AS42" s="23">
        <v>5.4466253944154872E-2</v>
      </c>
      <c r="AT42" s="23">
        <v>6.4704449928647031E-2</v>
      </c>
      <c r="AU42" s="23">
        <v>7.398371366214973E-2</v>
      </c>
      <c r="AV42" s="23">
        <v>8.2344209944421001E-2</v>
      </c>
      <c r="AW42" s="23">
        <v>8.9824160520004429E-2</v>
      </c>
      <c r="AX42" s="23">
        <v>9.6459935015243956E-2</v>
      </c>
      <c r="AY42" s="23">
        <v>0.10228613758821378</v>
      </c>
      <c r="AZ42" s="23">
        <v>1.1508102920268912</v>
      </c>
      <c r="BA42" s="24">
        <v>83622302.570299998</v>
      </c>
      <c r="BB42" s="25">
        <f t="shared" si="19"/>
        <v>1071.1947500309675</v>
      </c>
      <c r="BC42" s="25">
        <f t="shared" si="19"/>
        <v>1033.6747248655738</v>
      </c>
      <c r="BD42" s="25">
        <f t="shared" si="19"/>
        <v>995.44939928290103</v>
      </c>
      <c r="BE42" s="25">
        <f t="shared" si="19"/>
        <v>957.26801333153787</v>
      </c>
      <c r="BF42" s="25">
        <f t="shared" si="19"/>
        <v>920.98050710086318</v>
      </c>
      <c r="BG42" s="25">
        <f t="shared" si="19"/>
        <v>886.28799296353645</v>
      </c>
      <c r="BH42" s="25">
        <f t="shared" si="19"/>
        <v>852.9275701803092</v>
      </c>
      <c r="BI42" s="25">
        <f t="shared" si="19"/>
        <v>820.66707158227848</v>
      </c>
      <c r="BJ42" s="25">
        <f t="shared" si="19"/>
        <v>789.82299609867425</v>
      </c>
      <c r="BK42" s="25">
        <f t="shared" si="19"/>
        <v>771.74969795971606</v>
      </c>
      <c r="BL42" s="26">
        <f t="shared" si="12"/>
        <v>910.00227233963574</v>
      </c>
      <c r="BM42" s="26">
        <f t="shared" si="13"/>
        <v>771.74969795971606</v>
      </c>
      <c r="BN42" s="51">
        <v>840.16613647647137</v>
      </c>
      <c r="BO42" s="28"/>
      <c r="BP42" s="28"/>
      <c r="BQ42" s="28"/>
      <c r="BR42" s="28"/>
      <c r="BS42" s="28"/>
      <c r="BT42" s="28"/>
      <c r="BU42" s="28"/>
      <c r="BV42" s="28"/>
      <c r="BW42" s="28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</row>
    <row r="43" spans="1:86" x14ac:dyDescent="0.25">
      <c r="A43" s="16" t="s">
        <v>82</v>
      </c>
      <c r="B43" s="17">
        <v>2266.0022379000002</v>
      </c>
      <c r="C43" s="17">
        <v>1131.2330233</v>
      </c>
      <c r="D43" s="17">
        <v>0</v>
      </c>
      <c r="E43" s="17">
        <v>0</v>
      </c>
      <c r="F43" s="17">
        <v>2923161</v>
      </c>
      <c r="G43" s="17">
        <v>27096</v>
      </c>
      <c r="H43" s="17">
        <v>0</v>
      </c>
      <c r="I43" s="17">
        <v>0</v>
      </c>
      <c r="J43" s="17">
        <v>324</v>
      </c>
      <c r="K43" s="17">
        <v>0</v>
      </c>
      <c r="L43" s="18">
        <f t="shared" si="8"/>
        <v>2130.042103626</v>
      </c>
      <c r="M43" s="19">
        <f t="shared" si="24"/>
        <v>958045.8</v>
      </c>
      <c r="N43" s="19">
        <f t="shared" si="25"/>
        <v>0</v>
      </c>
      <c r="O43" s="19">
        <f t="shared" si="2"/>
        <v>1992211.2</v>
      </c>
      <c r="P43" s="19">
        <f t="shared" si="9"/>
        <v>0</v>
      </c>
      <c r="Q43" s="19">
        <f t="shared" si="10"/>
        <v>0</v>
      </c>
      <c r="R43" s="20">
        <f t="shared" si="11"/>
        <v>9.5206773257775074E-3</v>
      </c>
      <c r="S43" s="20">
        <f t="shared" si="23"/>
        <v>0.7</v>
      </c>
      <c r="T43" s="39">
        <f t="shared" si="14"/>
        <v>6654541257.7413397</v>
      </c>
      <c r="U43" s="50">
        <f t="shared" si="22"/>
        <v>6394474471.5891943</v>
      </c>
      <c r="V43" s="50">
        <f t="shared" si="22"/>
        <v>6139751231.9661665</v>
      </c>
      <c r="W43" s="50">
        <f t="shared" si="22"/>
        <v>5890371538.8722553</v>
      </c>
      <c r="X43" s="50">
        <f t="shared" si="22"/>
        <v>5646335392.3074617</v>
      </c>
      <c r="Y43" s="50">
        <f t="shared" si="22"/>
        <v>5407642792.2717867</v>
      </c>
      <c r="Z43" s="50">
        <f t="shared" si="22"/>
        <v>5174293738.7652302</v>
      </c>
      <c r="AA43" s="50">
        <f t="shared" si="22"/>
        <v>4946288231.7877893</v>
      </c>
      <c r="AB43" s="50">
        <f t="shared" si="22"/>
        <v>4723626271.339468</v>
      </c>
      <c r="AC43" s="50">
        <f t="shared" si="22"/>
        <v>4506307857.4202623</v>
      </c>
      <c r="AD43" s="50">
        <f t="shared" si="15"/>
        <v>4294332990.0301747</v>
      </c>
      <c r="AE43" s="21"/>
      <c r="AF43" s="22">
        <v>1818849.89484</v>
      </c>
      <c r="AG43" s="22">
        <v>1818849.89484</v>
      </c>
      <c r="AH43" s="22">
        <v>1818849.89484</v>
      </c>
      <c r="AI43" s="22">
        <v>1818849.89484</v>
      </c>
      <c r="AJ43" s="22">
        <v>1818849.89484</v>
      </c>
      <c r="AK43" s="22">
        <v>1818849.89484</v>
      </c>
      <c r="AL43" s="22">
        <v>1818849.89484</v>
      </c>
      <c r="AM43" s="22">
        <v>1818849.89484</v>
      </c>
      <c r="AN43" s="22">
        <v>1818849.89484</v>
      </c>
      <c r="AO43" s="22">
        <v>1818849.89484</v>
      </c>
      <c r="AP43" s="23">
        <v>1.6003474697297845E-2</v>
      </c>
      <c r="AQ43" s="23">
        <v>2.4110092585231172E-2</v>
      </c>
      <c r="AR43" s="23">
        <v>3.3569275788236125E-2</v>
      </c>
      <c r="AS43" s="23">
        <v>4.4228452949196959E-2</v>
      </c>
      <c r="AT43" s="23">
        <v>5.5676055361100783E-2</v>
      </c>
      <c r="AU43" s="23">
        <v>6.6158554687825125E-2</v>
      </c>
      <c r="AV43" s="23">
        <v>7.5708448625496708E-2</v>
      </c>
      <c r="AW43" s="23">
        <v>8.4356751428672674E-2</v>
      </c>
      <c r="AX43" s="23">
        <v>9.2133053866746958E-2</v>
      </c>
      <c r="AY43" s="23">
        <v>9.9065580642971718E-2</v>
      </c>
      <c r="AZ43" s="23">
        <v>0.82317432466696505</v>
      </c>
      <c r="BA43" s="24">
        <v>12615449.171</v>
      </c>
      <c r="BB43" s="25">
        <f t="shared" si="19"/>
        <v>1295.6611643430194</v>
      </c>
      <c r="BC43" s="25">
        <f t="shared" si="19"/>
        <v>1223.1839127876965</v>
      </c>
      <c r="BD43" s="25">
        <f t="shared" si="19"/>
        <v>1150.9770354171324</v>
      </c>
      <c r="BE43" s="25">
        <f t="shared" si="19"/>
        <v>1079.9342307594613</v>
      </c>
      <c r="BF43" s="25">
        <f t="shared" si="19"/>
        <v>1011.2872184330353</v>
      </c>
      <c r="BG43" s="25">
        <f t="shared" si="19"/>
        <v>948.34249485970327</v>
      </c>
      <c r="BH43" s="25">
        <f t="shared" si="19"/>
        <v>890.3700388903668</v>
      </c>
      <c r="BI43" s="25">
        <f t="shared" si="19"/>
        <v>836.76164462593283</v>
      </c>
      <c r="BJ43" s="25">
        <f t="shared" si="19"/>
        <v>787.00672225449443</v>
      </c>
      <c r="BK43" s="25">
        <f t="shared" si="19"/>
        <v>740.6736579425733</v>
      </c>
      <c r="BL43" s="26">
        <f t="shared" si="12"/>
        <v>996.41981203134162</v>
      </c>
      <c r="BM43" s="26">
        <f t="shared" si="13"/>
        <v>740.6736579425733</v>
      </c>
      <c r="BN43" s="51">
        <v>800.06550110607088</v>
      </c>
      <c r="BO43" s="28"/>
      <c r="BP43" s="28"/>
      <c r="BQ43" s="28"/>
      <c r="BR43" s="28"/>
      <c r="BS43" s="28"/>
      <c r="BT43" s="28"/>
      <c r="BU43" s="28"/>
      <c r="BV43" s="28"/>
      <c r="BW43" s="28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</row>
    <row r="44" spans="1:86" x14ac:dyDescent="0.25">
      <c r="A44" s="16" t="s">
        <v>83</v>
      </c>
      <c r="B44" s="17">
        <v>2244.4869758</v>
      </c>
      <c r="C44" s="17">
        <v>812.86077809999995</v>
      </c>
      <c r="D44" s="17">
        <v>0</v>
      </c>
      <c r="E44" s="17">
        <v>0</v>
      </c>
      <c r="F44" s="17">
        <v>34373696</v>
      </c>
      <c r="G44" s="17">
        <v>6548896.9570000004</v>
      </c>
      <c r="H44" s="17">
        <v>0</v>
      </c>
      <c r="I44" s="17">
        <v>0</v>
      </c>
      <c r="J44" s="17">
        <v>1601.3</v>
      </c>
      <c r="K44" s="17">
        <v>0</v>
      </c>
      <c r="L44" s="18">
        <f t="shared" si="8"/>
        <v>2109.8177572519999</v>
      </c>
      <c r="M44" s="19">
        <f t="shared" si="24"/>
        <v>31076519.517000001</v>
      </c>
      <c r="N44" s="19">
        <f t="shared" si="25"/>
        <v>0</v>
      </c>
      <c r="O44" s="19">
        <f t="shared" si="2"/>
        <v>9846073.4399999995</v>
      </c>
      <c r="P44" s="19">
        <f t="shared" si="9"/>
        <v>0</v>
      </c>
      <c r="Q44" s="19">
        <f t="shared" si="10"/>
        <v>0</v>
      </c>
      <c r="R44" s="20">
        <f t="shared" si="11"/>
        <v>0.46558944515652534</v>
      </c>
      <c r="S44" s="20">
        <f t="shared" si="23"/>
        <v>0.7</v>
      </c>
      <c r="T44" s="39">
        <f t="shared" si="14"/>
        <v>82474654458.272293</v>
      </c>
      <c r="U44" s="50">
        <f t="shared" si="22"/>
        <v>81544154439.033127</v>
      </c>
      <c r="V44" s="50">
        <f t="shared" si="22"/>
        <v>80622534983.401596</v>
      </c>
      <c r="W44" s="50">
        <f t="shared" si="22"/>
        <v>79709796091.37764</v>
      </c>
      <c r="X44" s="50">
        <f t="shared" si="22"/>
        <v>78805937762.961304</v>
      </c>
      <c r="Y44" s="50">
        <f t="shared" si="22"/>
        <v>77910959998.152588</v>
      </c>
      <c r="Z44" s="50">
        <f t="shared" si="22"/>
        <v>77024862796.951477</v>
      </c>
      <c r="AA44" s="50">
        <f t="shared" si="22"/>
        <v>76147646159.357956</v>
      </c>
      <c r="AB44" s="50">
        <f t="shared" si="22"/>
        <v>75279310085.37207</v>
      </c>
      <c r="AC44" s="50">
        <f t="shared" si="22"/>
        <v>74419854574.993774</v>
      </c>
      <c r="AD44" s="50">
        <f t="shared" si="15"/>
        <v>73569279628.223083</v>
      </c>
      <c r="AE44" s="21">
        <v>10416619.073491586</v>
      </c>
      <c r="AF44" s="22">
        <v>1384845.6235017879</v>
      </c>
      <c r="AG44" s="22">
        <v>1570871.6005484168</v>
      </c>
      <c r="AH44" s="22">
        <v>1781886.4020162455</v>
      </c>
      <c r="AI44" s="22">
        <v>2021246.770634796</v>
      </c>
      <c r="AJ44" s="22">
        <v>2292760.3595710834</v>
      </c>
      <c r="AK44" s="22">
        <v>2600746.3031194261</v>
      </c>
      <c r="AL44" s="22">
        <v>2950103.923837339</v>
      </c>
      <c r="AM44" s="22">
        <v>3346390.6690943465</v>
      </c>
      <c r="AN44" s="22">
        <v>3795910.5168185099</v>
      </c>
      <c r="AO44" s="22">
        <v>4305814.2567654671</v>
      </c>
      <c r="AP44" s="23">
        <v>2.2118709592617098E-2</v>
      </c>
      <c r="AQ44" s="23">
        <v>3.1384971539776818E-2</v>
      </c>
      <c r="AR44" s="23">
        <v>4.1842743208428478E-2</v>
      </c>
      <c r="AS44" s="23">
        <v>5.3317221509695985E-2</v>
      </c>
      <c r="AT44" s="23">
        <v>6.3798626486043397E-2</v>
      </c>
      <c r="AU44" s="23">
        <v>7.3325602731252715E-2</v>
      </c>
      <c r="AV44" s="23">
        <v>8.1934979654626747E-2</v>
      </c>
      <c r="AW44" s="23">
        <v>8.9661852184241234E-2</v>
      </c>
      <c r="AX44" s="23">
        <v>9.6539657826840167E-2</v>
      </c>
      <c r="AY44" s="23">
        <v>0.10260025024814533</v>
      </c>
      <c r="AZ44" s="23">
        <v>0.71806389617157262</v>
      </c>
      <c r="BA44" s="24">
        <v>103619720.54719999</v>
      </c>
      <c r="BB44" s="25">
        <f t="shared" si="19"/>
        <v>1499.8056794018737</v>
      </c>
      <c r="BC44" s="25">
        <f t="shared" si="19"/>
        <v>1459.3555295225738</v>
      </c>
      <c r="BD44" s="25">
        <f t="shared" si="19"/>
        <v>1417.455342349577</v>
      </c>
      <c r="BE44" s="25">
        <f t="shared" si="19"/>
        <v>1374.6606528340633</v>
      </c>
      <c r="BF44" s="25">
        <f t="shared" si="19"/>
        <v>1334.5729077306376</v>
      </c>
      <c r="BG44" s="25">
        <f t="shared" ref="BD44:BK51" si="26">(Z44+$P44)/($M44+$N44+$O44+$Q44+$AE44+AK44+(MIN(AU44*$BA44,$BA44*$AZ44*AU44)))</f>
        <v>1296.8067222650945</v>
      </c>
      <c r="BH44" s="25">
        <f t="shared" si="26"/>
        <v>1261.0204269033027</v>
      </c>
      <c r="BI44" s="25">
        <f t="shared" si="26"/>
        <v>1226.9077328389014</v>
      </c>
      <c r="BJ44" s="25">
        <f t="shared" si="26"/>
        <v>1194.1911107312937</v>
      </c>
      <c r="BK44" s="25">
        <f t="shared" si="26"/>
        <v>1162.6165528197819</v>
      </c>
      <c r="BL44" s="26">
        <f t="shared" si="12"/>
        <v>1322.7392657397099</v>
      </c>
      <c r="BM44" s="26">
        <f t="shared" si="13"/>
        <v>1162.6165528197819</v>
      </c>
      <c r="BN44" s="51">
        <v>1253.5734543107883</v>
      </c>
      <c r="BO44" s="28"/>
      <c r="BP44" s="28"/>
      <c r="BQ44" s="28"/>
      <c r="BR44" s="28"/>
      <c r="BS44" s="28"/>
      <c r="BT44" s="28"/>
      <c r="BU44" s="28"/>
      <c r="BV44" s="28"/>
      <c r="BW44" s="28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</row>
    <row r="45" spans="1:86" x14ac:dyDescent="0.25">
      <c r="A45" s="16" t="s">
        <v>84</v>
      </c>
      <c r="B45" s="17">
        <v>2238.6050648999999</v>
      </c>
      <c r="C45" s="17">
        <v>837.48263850000001</v>
      </c>
      <c r="D45" s="17">
        <v>1376.7255286</v>
      </c>
      <c r="E45" s="17">
        <v>23395881438.071762</v>
      </c>
      <c r="F45" s="17">
        <v>138705137.94580001</v>
      </c>
      <c r="G45" s="17">
        <v>148010277.7022</v>
      </c>
      <c r="H45" s="17">
        <v>20911868</v>
      </c>
      <c r="I45" s="17">
        <v>35025953.075113818</v>
      </c>
      <c r="J45" s="17">
        <v>37547.699999999997</v>
      </c>
      <c r="K45" s="17">
        <v>0</v>
      </c>
      <c r="L45" s="18">
        <f t="shared" si="8"/>
        <v>2104.2887610059997</v>
      </c>
      <c r="M45" s="19">
        <f t="shared" si="24"/>
        <v>66698232.66889292</v>
      </c>
      <c r="N45" s="19">
        <f t="shared" si="25"/>
        <v>10055753.219107125</v>
      </c>
      <c r="O45" s="19">
        <f t="shared" si="2"/>
        <v>230873297.75999996</v>
      </c>
      <c r="P45" s="19">
        <f t="shared" si="9"/>
        <v>23395881438.071762</v>
      </c>
      <c r="Q45" s="19">
        <f t="shared" si="10"/>
        <v>35025953.075113818</v>
      </c>
      <c r="R45" s="20">
        <f t="shared" si="11"/>
        <v>0.44876213662111297</v>
      </c>
      <c r="S45" s="20">
        <f t="shared" si="23"/>
        <v>0.7</v>
      </c>
      <c r="T45" s="39">
        <f t="shared" si="14"/>
        <v>463251964754.59064</v>
      </c>
      <c r="U45" s="50">
        <f t="shared" si="22"/>
        <v>450811188367.42419</v>
      </c>
      <c r="V45" s="50">
        <f t="shared" si="22"/>
        <v>438563846007.69055</v>
      </c>
      <c r="W45" s="50">
        <f t="shared" si="22"/>
        <v>426509937675.38965</v>
      </c>
      <c r="X45" s="50">
        <f t="shared" si="22"/>
        <v>414649463370.52167</v>
      </c>
      <c r="Y45" s="50">
        <f t="shared" si="22"/>
        <v>402982423093.08643</v>
      </c>
      <c r="Z45" s="50">
        <f t="shared" si="22"/>
        <v>391508816843.08392</v>
      </c>
      <c r="AA45" s="50">
        <f t="shared" si="22"/>
        <v>380228644620.51422</v>
      </c>
      <c r="AB45" s="50">
        <f t="shared" si="22"/>
        <v>369141906425.37732</v>
      </c>
      <c r="AC45" s="50">
        <f t="shared" si="22"/>
        <v>358248602257.67328</v>
      </c>
      <c r="AD45" s="50">
        <f t="shared" si="15"/>
        <v>347548732117.40186</v>
      </c>
      <c r="AE45" s="21">
        <v>2291006.123597574</v>
      </c>
      <c r="AF45" s="22">
        <v>46879905.640585087</v>
      </c>
      <c r="AG45" s="22">
        <v>50793761.70586583</v>
      </c>
      <c r="AH45" s="22">
        <v>55034373.320041567</v>
      </c>
      <c r="AI45" s="22">
        <v>59629020.277502485</v>
      </c>
      <c r="AJ45" s="22">
        <v>64607259.876982592</v>
      </c>
      <c r="AK45" s="22">
        <v>70001117.063243374</v>
      </c>
      <c r="AL45" s="22">
        <v>75845290.443089426</v>
      </c>
      <c r="AM45" s="22">
        <v>82177375.501014039</v>
      </c>
      <c r="AN45" s="22">
        <v>85962501.958000004</v>
      </c>
      <c r="AO45" s="22">
        <v>85962501.958000004</v>
      </c>
      <c r="AP45" s="23">
        <v>1.7819564615706177E-2</v>
      </c>
      <c r="AQ45" s="23">
        <v>2.6232718655108574E-2</v>
      </c>
      <c r="AR45" s="23">
        <v>3.5930729210992454E-2</v>
      </c>
      <c r="AS45" s="23">
        <v>4.675920898737785E-2</v>
      </c>
      <c r="AT45" s="23">
        <v>5.779823045222629E-2</v>
      </c>
      <c r="AU45" s="23">
        <v>6.7860476133727837E-2</v>
      </c>
      <c r="AV45" s="23">
        <v>7.6983942350949144E-2</v>
      </c>
      <c r="AW45" s="23">
        <v>8.5204837053023702E-2</v>
      </c>
      <c r="AX45" s="23">
        <v>9.2557659469418907E-2</v>
      </c>
      <c r="AY45" s="23">
        <v>9.9075276158266765E-2</v>
      </c>
      <c r="AZ45" s="23">
        <v>0.98116863932860832</v>
      </c>
      <c r="BA45" s="24">
        <v>392523451.23809999</v>
      </c>
      <c r="BB45" s="25">
        <f t="shared" ref="BB45:BC51" si="27">(U45+$P45)/($M45+$N45+$O45+$Q45+$AE45+AF45+(MIN(AP45*$BA45,$BA45*$AZ45*AP45)))</f>
        <v>1189.4218694001449</v>
      </c>
      <c r="BC45" s="25">
        <f t="shared" si="27"/>
        <v>1138.277462331781</v>
      </c>
      <c r="BD45" s="25">
        <f t="shared" si="26"/>
        <v>1087.2104531644443</v>
      </c>
      <c r="BE45" s="25">
        <f t="shared" si="26"/>
        <v>1036.5932253945803</v>
      </c>
      <c r="BF45" s="25">
        <f t="shared" si="26"/>
        <v>987.41782047872891</v>
      </c>
      <c r="BG45" s="25">
        <f t="shared" si="26"/>
        <v>940.65510167326636</v>
      </c>
      <c r="BH45" s="25">
        <f t="shared" si="26"/>
        <v>896.07024063964616</v>
      </c>
      <c r="BI45" s="25">
        <f t="shared" si="26"/>
        <v>853.46045670880869</v>
      </c>
      <c r="BJ45" s="25">
        <f t="shared" si="26"/>
        <v>818.00774062026892</v>
      </c>
      <c r="BK45" s="25">
        <f t="shared" si="26"/>
        <v>790.81914614755067</v>
      </c>
      <c r="BL45" s="26">
        <f t="shared" si="12"/>
        <v>973.79335165592204</v>
      </c>
      <c r="BM45" s="26">
        <f t="shared" si="13"/>
        <v>790.81914614755067</v>
      </c>
      <c r="BN45" s="51">
        <v>853.45920139165389</v>
      </c>
      <c r="BO45" s="28"/>
      <c r="BP45" s="28"/>
      <c r="BQ45" s="28"/>
      <c r="BR45" s="28"/>
      <c r="BS45" s="28"/>
      <c r="BT45" s="28"/>
      <c r="BU45" s="28"/>
      <c r="BV45" s="28"/>
      <c r="BW45" s="28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</row>
    <row r="46" spans="1:86" x14ac:dyDescent="0.25">
      <c r="A46" s="16" t="s">
        <v>85</v>
      </c>
      <c r="B46" s="17">
        <v>2070.8755593999999</v>
      </c>
      <c r="C46" s="17">
        <v>884.48694069999999</v>
      </c>
      <c r="D46" s="17">
        <v>1866.9743576999999</v>
      </c>
      <c r="E46" s="17">
        <v>0</v>
      </c>
      <c r="F46" s="17">
        <v>27332140</v>
      </c>
      <c r="G46" s="17">
        <v>5447362</v>
      </c>
      <c r="H46" s="17">
        <v>120348</v>
      </c>
      <c r="I46" s="17">
        <v>0</v>
      </c>
      <c r="J46" s="17">
        <v>1953.4</v>
      </c>
      <c r="K46" s="17">
        <v>0</v>
      </c>
      <c r="L46" s="18">
        <f t="shared" si="8"/>
        <v>1946.6230258359999</v>
      </c>
      <c r="M46" s="19">
        <f t="shared" si="24"/>
        <v>20797210.471572965</v>
      </c>
      <c r="N46" s="19">
        <f t="shared" si="25"/>
        <v>91573.608427033643</v>
      </c>
      <c r="O46" s="19">
        <f t="shared" si="2"/>
        <v>12011065.92</v>
      </c>
      <c r="P46" s="19">
        <f t="shared" si="9"/>
        <v>0</v>
      </c>
      <c r="Q46" s="19">
        <f t="shared" si="10"/>
        <v>0</v>
      </c>
      <c r="R46" s="20">
        <f t="shared" si="11"/>
        <v>0.31747002517491801</v>
      </c>
      <c r="S46" s="20">
        <f t="shared" si="23"/>
        <v>0.7</v>
      </c>
      <c r="T46" s="39">
        <f t="shared" si="14"/>
        <v>61644267892.365028</v>
      </c>
      <c r="U46" s="50">
        <f t="shared" si="22"/>
        <v>60534655294.179665</v>
      </c>
      <c r="V46" s="50">
        <f t="shared" si="22"/>
        <v>59441282327.005684</v>
      </c>
      <c r="W46" s="50">
        <f t="shared" si="22"/>
        <v>58364148990.843071</v>
      </c>
      <c r="X46" s="50">
        <f t="shared" si="22"/>
        <v>57303255285.691864</v>
      </c>
      <c r="Y46" s="50">
        <f t="shared" si="22"/>
        <v>56258601211.552025</v>
      </c>
      <c r="Z46" s="50">
        <f t="shared" si="22"/>
        <v>55230186768.423584</v>
      </c>
      <c r="AA46" s="50">
        <f t="shared" si="22"/>
        <v>54218011956.306526</v>
      </c>
      <c r="AB46" s="50">
        <f t="shared" si="22"/>
        <v>53222076775.200867</v>
      </c>
      <c r="AC46" s="50">
        <f t="shared" si="22"/>
        <v>52242381225.106567</v>
      </c>
      <c r="AD46" s="50">
        <f t="shared" si="15"/>
        <v>51278925306.023666</v>
      </c>
      <c r="AE46" s="21"/>
      <c r="AF46" s="22">
        <v>1393352.8905496513</v>
      </c>
      <c r="AG46" s="22">
        <v>1478275.8558171683</v>
      </c>
      <c r="AH46" s="22">
        <v>1568374.7604168833</v>
      </c>
      <c r="AI46" s="22">
        <v>1663965.0708175683</v>
      </c>
      <c r="AJ46" s="22">
        <v>1765381.4807405835</v>
      </c>
      <c r="AK46" s="22">
        <v>1872979.0830347941</v>
      </c>
      <c r="AL46" s="22">
        <v>1987134.6129756719</v>
      </c>
      <c r="AM46" s="22">
        <v>2108247.7673417875</v>
      </c>
      <c r="AN46" s="22">
        <v>2236742.6038872222</v>
      </c>
      <c r="AO46" s="22">
        <v>2373069.0261099213</v>
      </c>
      <c r="AP46" s="23">
        <v>3.6246672129865529E-2</v>
      </c>
      <c r="AQ46" s="23">
        <v>4.8191435133791996E-2</v>
      </c>
      <c r="AR46" s="23">
        <v>5.9116781491747379E-2</v>
      </c>
      <c r="AS46" s="23">
        <v>6.9063949874713079E-2</v>
      </c>
      <c r="AT46" s="23">
        <v>7.8072222274920333E-2</v>
      </c>
      <c r="AU46" s="23">
        <v>8.6179013010140498E-2</v>
      </c>
      <c r="AV46" s="23">
        <v>9.3419953635914196E-2</v>
      </c>
      <c r="AW46" s="23">
        <v>9.9828973953341782E-2</v>
      </c>
      <c r="AX46" s="23">
        <v>0.10543837929144889</v>
      </c>
      <c r="AY46" s="23">
        <v>0.11027892423492704</v>
      </c>
      <c r="AZ46" s="23">
        <v>1.2729309156223021</v>
      </c>
      <c r="BA46" s="24">
        <v>31955592.936799999</v>
      </c>
      <c r="BB46" s="25">
        <f t="shared" si="27"/>
        <v>1707.5350224943081</v>
      </c>
      <c r="BC46" s="25">
        <f t="shared" si="27"/>
        <v>1654.9111144064154</v>
      </c>
      <c r="BD46" s="25">
        <f t="shared" si="26"/>
        <v>1605.2922052113186</v>
      </c>
      <c r="BE46" s="25">
        <f t="shared" si="26"/>
        <v>1558.390456424491</v>
      </c>
      <c r="BF46" s="25">
        <f t="shared" si="26"/>
        <v>1513.9528176286522</v>
      </c>
      <c r="BG46" s="25">
        <f t="shared" si="26"/>
        <v>1471.7558916010655</v>
      </c>
      <c r="BH46" s="25">
        <f t="shared" si="26"/>
        <v>1431.6016794673087</v>
      </c>
      <c r="BI46" s="25">
        <f t="shared" si="26"/>
        <v>1393.3140349365819</v>
      </c>
      <c r="BJ46" s="25">
        <f t="shared" si="26"/>
        <v>1356.7356936669166</v>
      </c>
      <c r="BK46" s="25">
        <f t="shared" si="26"/>
        <v>1321.7257720430241</v>
      </c>
      <c r="BL46" s="26">
        <f t="shared" si="12"/>
        <v>1501.5214687880084</v>
      </c>
      <c r="BM46" s="26">
        <f t="shared" si="13"/>
        <v>1321.7257720430241</v>
      </c>
      <c r="BN46" s="51">
        <v>1377.5377557946767</v>
      </c>
      <c r="BO46" s="28"/>
      <c r="BP46" s="28"/>
      <c r="BQ46" s="28"/>
      <c r="BR46" s="28"/>
      <c r="BS46" s="28"/>
      <c r="BT46" s="28"/>
      <c r="BU46" s="28"/>
      <c r="BV46" s="28"/>
      <c r="BW46" s="28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</row>
    <row r="47" spans="1:86" x14ac:dyDescent="0.25">
      <c r="A47" s="16" t="s">
        <v>86</v>
      </c>
      <c r="B47" s="17">
        <v>2267.8419319999998</v>
      </c>
      <c r="C47" s="17">
        <v>903.25933120000002</v>
      </c>
      <c r="D47" s="17">
        <v>1652.3647022</v>
      </c>
      <c r="E47" s="17">
        <v>2581898592.1833081</v>
      </c>
      <c r="F47" s="17">
        <v>13641552</v>
      </c>
      <c r="G47" s="17">
        <v>23070349.8473</v>
      </c>
      <c r="H47" s="17">
        <v>343908</v>
      </c>
      <c r="I47" s="17">
        <v>1140287.9820959999</v>
      </c>
      <c r="J47" s="17">
        <v>4346.1000000000004</v>
      </c>
      <c r="K47" s="17">
        <v>1928</v>
      </c>
      <c r="L47" s="18">
        <f t="shared" si="8"/>
        <v>2131.7714160799997</v>
      </c>
      <c r="M47" s="19">
        <f t="shared" si="24"/>
        <v>7600564.6399364769</v>
      </c>
      <c r="N47" s="19">
        <f t="shared" si="25"/>
        <v>191612.72736351946</v>
      </c>
      <c r="O47" s="19">
        <f t="shared" si="2"/>
        <v>29263632.480000004</v>
      </c>
      <c r="P47" s="19">
        <f t="shared" si="9"/>
        <v>10995356047.345861</v>
      </c>
      <c r="Q47" s="19">
        <f t="shared" si="10"/>
        <v>10454841.582096001</v>
      </c>
      <c r="R47" s="20">
        <f t="shared" si="11"/>
        <v>0.60431328041410481</v>
      </c>
      <c r="S47" s="20">
        <f t="shared" si="23"/>
        <v>0.7</v>
      </c>
      <c r="T47" s="39">
        <f t="shared" si="14"/>
        <v>52343653856.784882</v>
      </c>
      <c r="U47" s="50">
        <f t="shared" si="22"/>
        <v>51330501412.602905</v>
      </c>
      <c r="V47" s="50">
        <f t="shared" si="22"/>
        <v>50333788973.75592</v>
      </c>
      <c r="W47" s="50">
        <f t="shared" si="22"/>
        <v>49353516540.243935</v>
      </c>
      <c r="X47" s="50">
        <f t="shared" si="22"/>
        <v>48389684112.066956</v>
      </c>
      <c r="Y47" s="50">
        <f t="shared" si="22"/>
        <v>47442291689.224991</v>
      </c>
      <c r="Z47" s="50">
        <f t="shared" si="22"/>
        <v>46511339271.71801</v>
      </c>
      <c r="AA47" s="50">
        <f t="shared" si="22"/>
        <v>45596826859.546036</v>
      </c>
      <c r="AB47" s="50">
        <f t="shared" si="22"/>
        <v>44698754452.709061</v>
      </c>
      <c r="AC47" s="50">
        <f t="shared" si="22"/>
        <v>43817122051.207085</v>
      </c>
      <c r="AD47" s="50">
        <f t="shared" si="15"/>
        <v>42951929655.040108</v>
      </c>
      <c r="AE47" s="21">
        <v>1645274.9621480964</v>
      </c>
      <c r="AF47" s="22">
        <v>4458735.5631242758</v>
      </c>
      <c r="AG47" s="22">
        <v>5228273.178048416</v>
      </c>
      <c r="AH47" s="22">
        <v>6130626.0569412904</v>
      </c>
      <c r="AI47" s="22">
        <v>7188716.918590107</v>
      </c>
      <c r="AJ47" s="22">
        <v>8429424.7366649546</v>
      </c>
      <c r="AK47" s="22">
        <v>9884267.5536922924</v>
      </c>
      <c r="AL47" s="22">
        <v>11192008.056032101</v>
      </c>
      <c r="AM47" s="22">
        <v>11192008.056032101</v>
      </c>
      <c r="AN47" s="22">
        <v>11192008.056032101</v>
      </c>
      <c r="AO47" s="22">
        <v>11192008.056032101</v>
      </c>
      <c r="AP47" s="23">
        <v>1.2275622849923361E-2</v>
      </c>
      <c r="AQ47" s="23">
        <v>1.9552461953222907E-2</v>
      </c>
      <c r="AR47" s="23">
        <v>2.8216893718314835E-2</v>
      </c>
      <c r="AS47" s="23">
        <v>3.8114803171980259E-2</v>
      </c>
      <c r="AT47" s="23">
        <v>4.9091087361901521E-2</v>
      </c>
      <c r="AU47" s="23">
        <v>5.9800812969942711E-2</v>
      </c>
      <c r="AV47" s="23">
        <v>6.9531688707605732E-2</v>
      </c>
      <c r="AW47" s="23">
        <v>7.8324840961915429E-2</v>
      </c>
      <c r="AX47" s="23">
        <v>8.6219408041375317E-2</v>
      </c>
      <c r="AY47" s="23">
        <v>9.3252633235325691E-2</v>
      </c>
      <c r="AZ47" s="23">
        <v>0.58009283195120465</v>
      </c>
      <c r="BA47" s="24">
        <v>115890388.37349999</v>
      </c>
      <c r="BB47" s="25">
        <f t="shared" si="27"/>
        <v>1144.8558395313323</v>
      </c>
      <c r="BC47" s="25">
        <f t="shared" si="27"/>
        <v>1101.0884077658252</v>
      </c>
      <c r="BD47" s="25">
        <f t="shared" si="26"/>
        <v>1055.3547463140146</v>
      </c>
      <c r="BE47" s="25">
        <f t="shared" si="26"/>
        <v>1008.1152668827459</v>
      </c>
      <c r="BF47" s="25">
        <f t="shared" si="26"/>
        <v>959.79412757660396</v>
      </c>
      <c r="BG47" s="25">
        <f t="shared" si="26"/>
        <v>911.9298981869174</v>
      </c>
      <c r="BH47" s="25">
        <f t="shared" si="26"/>
        <v>870.34964719723996</v>
      </c>
      <c r="BI47" s="25">
        <f t="shared" si="26"/>
        <v>848.8209974756528</v>
      </c>
      <c r="BJ47" s="25">
        <f t="shared" si="26"/>
        <v>828.68126787945891</v>
      </c>
      <c r="BK47" s="25">
        <f t="shared" si="26"/>
        <v>809.81203257413097</v>
      </c>
      <c r="BL47" s="26">
        <f t="shared" si="12"/>
        <v>953.88022313839247</v>
      </c>
      <c r="BM47" s="26">
        <f t="shared" si="13"/>
        <v>809.81203257413097</v>
      </c>
      <c r="BN47" s="51">
        <v>883.75309098213836</v>
      </c>
      <c r="BO47" s="28"/>
      <c r="BP47" s="28"/>
      <c r="BQ47" s="28"/>
      <c r="BR47" s="28"/>
      <c r="BS47" s="28"/>
      <c r="BT47" s="28"/>
      <c r="BU47" s="28"/>
      <c r="BV47" s="28"/>
      <c r="BW47" s="28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</row>
    <row r="48" spans="1:86" x14ac:dyDescent="0.25">
      <c r="A48" s="16" t="s">
        <v>87</v>
      </c>
      <c r="B48" s="17">
        <v>2431.8756291</v>
      </c>
      <c r="C48" s="17">
        <v>823.08344480000005</v>
      </c>
      <c r="D48" s="17">
        <v>0</v>
      </c>
      <c r="E48" s="17">
        <v>841079242.05249608</v>
      </c>
      <c r="F48" s="17">
        <v>3735730</v>
      </c>
      <c r="G48" s="17">
        <v>5665045</v>
      </c>
      <c r="H48" s="17">
        <v>0</v>
      </c>
      <c r="I48" s="17">
        <v>1181813.6844964998</v>
      </c>
      <c r="J48" s="17">
        <v>3485.1</v>
      </c>
      <c r="K48" s="17">
        <v>0</v>
      </c>
      <c r="L48" s="18">
        <f t="shared" si="8"/>
        <v>2285.963091354</v>
      </c>
      <c r="M48" s="19">
        <f t="shared" si="24"/>
        <v>0</v>
      </c>
      <c r="N48" s="19">
        <f t="shared" si="25"/>
        <v>0</v>
      </c>
      <c r="O48" s="19">
        <f t="shared" si="2"/>
        <v>9400775</v>
      </c>
      <c r="P48" s="19">
        <f t="shared" si="9"/>
        <v>841079242.05249608</v>
      </c>
      <c r="Q48" s="19">
        <f t="shared" si="10"/>
        <v>1181813.6844964998</v>
      </c>
      <c r="R48" s="20">
        <f t="shared" si="11"/>
        <v>0.18505285629444404</v>
      </c>
      <c r="S48" s="20">
        <f t="shared" si="23"/>
        <v>0.30708322089787499</v>
      </c>
      <c r="T48" s="39">
        <f t="shared" si="14"/>
        <v>13747635497.444759</v>
      </c>
      <c r="U48" s="50">
        <f t="shared" si="22"/>
        <v>13097576088.762209</v>
      </c>
      <c r="V48" s="50">
        <f t="shared" si="22"/>
        <v>12458418476.972334</v>
      </c>
      <c r="W48" s="50">
        <f t="shared" si="22"/>
        <v>11830162662.075134</v>
      </c>
      <c r="X48" s="50">
        <f t="shared" si="22"/>
        <v>11212808644.070618</v>
      </c>
      <c r="Y48" s="50">
        <f t="shared" si="22"/>
        <v>10606356422.958775</v>
      </c>
      <c r="Z48" s="50">
        <f t="shared" si="22"/>
        <v>10010805998.739609</v>
      </c>
      <c r="AA48" s="50">
        <f t="shared" si="22"/>
        <v>9426157371.4131203</v>
      </c>
      <c r="AB48" s="50">
        <f t="shared" si="22"/>
        <v>8852410540.979311</v>
      </c>
      <c r="AC48" s="50">
        <f t="shared" si="22"/>
        <v>8289565507.4381771</v>
      </c>
      <c r="AD48" s="50">
        <f t="shared" si="15"/>
        <v>7737622270.7897205</v>
      </c>
      <c r="AE48" s="21">
        <v>506700.34628760855</v>
      </c>
      <c r="AF48" s="22">
        <v>10407601.523484629</v>
      </c>
      <c r="AG48" s="22">
        <v>11041930.693569014</v>
      </c>
      <c r="AH48" s="22">
        <v>11714921.364587309</v>
      </c>
      <c r="AI48" s="22">
        <v>12428929.902484756</v>
      </c>
      <c r="AJ48" s="22">
        <v>13186456.290508926</v>
      </c>
      <c r="AK48" s="22">
        <v>13990152.882489128</v>
      </c>
      <c r="AL48" s="22">
        <v>14842833.689616315</v>
      </c>
      <c r="AM48" s="22">
        <v>15747484.233239599</v>
      </c>
      <c r="AN48" s="22">
        <v>16707271.998177329</v>
      </c>
      <c r="AO48" s="22">
        <v>17725557.523143277</v>
      </c>
      <c r="AP48" s="23">
        <v>4.243741867449162E-2</v>
      </c>
      <c r="AQ48" s="23">
        <v>5.3879822145822112E-2</v>
      </c>
      <c r="AR48" s="23">
        <v>6.4323294808073306E-2</v>
      </c>
      <c r="AS48" s="23">
        <v>7.3808105504954855E-2</v>
      </c>
      <c r="AT48" s="23">
        <v>8.2372610541069161E-2</v>
      </c>
      <c r="AU48" s="23">
        <v>9.0053340657129319E-2</v>
      </c>
      <c r="AV48" s="23">
        <v>9.6885084006153407E-2</v>
      </c>
      <c r="AW48" s="23">
        <v>0.10290096531398807</v>
      </c>
      <c r="AX48" s="23">
        <v>0.10813252139910264</v>
      </c>
      <c r="AY48" s="23">
        <v>0.11260977321856785</v>
      </c>
      <c r="AZ48" s="23">
        <v>1.0769131559142726</v>
      </c>
      <c r="BA48" s="24">
        <v>99270907.719099998</v>
      </c>
      <c r="BB48" s="25">
        <f t="shared" si="27"/>
        <v>542.15567937779633</v>
      </c>
      <c r="BC48" s="25">
        <f t="shared" si="27"/>
        <v>483.97151112347507</v>
      </c>
      <c r="BD48" s="25">
        <f t="shared" si="26"/>
        <v>434.10062349971275</v>
      </c>
      <c r="BE48" s="25">
        <f t="shared" si="26"/>
        <v>390.78629456861046</v>
      </c>
      <c r="BF48" s="25">
        <f t="shared" si="26"/>
        <v>352.73945721577979</v>
      </c>
      <c r="BG48" s="25">
        <f t="shared" si="26"/>
        <v>318.99371967487383</v>
      </c>
      <c r="BH48" s="25">
        <f t="shared" si="26"/>
        <v>288.81121373814779</v>
      </c>
      <c r="BI48" s="25">
        <f t="shared" si="26"/>
        <v>261.61962119000373</v>
      </c>
      <c r="BJ48" s="25">
        <f t="shared" si="26"/>
        <v>236.96895415947904</v>
      </c>
      <c r="BK48" s="25">
        <f t="shared" si="26"/>
        <v>214.50120936623983</v>
      </c>
      <c r="BL48" s="26">
        <f t="shared" si="12"/>
        <v>352.4648283914118</v>
      </c>
      <c r="BM48" s="26">
        <f t="shared" si="13"/>
        <v>214.50120936623983</v>
      </c>
      <c r="BN48" s="51">
        <v>264.43801881873344</v>
      </c>
      <c r="BO48" s="28"/>
      <c r="BP48" s="28"/>
      <c r="BQ48" s="28"/>
      <c r="BR48" s="28"/>
      <c r="BS48" s="28"/>
      <c r="BT48" s="28"/>
      <c r="BU48" s="28"/>
      <c r="BV48" s="28"/>
      <c r="BW48" s="28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</row>
    <row r="49" spans="1:86" x14ac:dyDescent="0.25">
      <c r="A49" s="16" t="s">
        <v>88</v>
      </c>
      <c r="B49" s="17">
        <v>2056.1693873999998</v>
      </c>
      <c r="C49" s="17">
        <v>0</v>
      </c>
      <c r="D49" s="17">
        <v>0</v>
      </c>
      <c r="E49" s="17">
        <v>569069878.81547618</v>
      </c>
      <c r="F49" s="17">
        <v>70074636</v>
      </c>
      <c r="G49" s="17">
        <v>0</v>
      </c>
      <c r="H49" s="17">
        <v>0</v>
      </c>
      <c r="I49" s="17">
        <v>270212.83256560005</v>
      </c>
      <c r="J49" s="17">
        <v>0</v>
      </c>
      <c r="K49" s="17">
        <v>0</v>
      </c>
      <c r="L49" s="18">
        <f t="shared" si="8"/>
        <v>1932.7992241559996</v>
      </c>
      <c r="M49" s="19">
        <f t="shared" si="24"/>
        <v>70074636</v>
      </c>
      <c r="N49" s="19">
        <f t="shared" si="25"/>
        <v>0</v>
      </c>
      <c r="O49" s="19">
        <f t="shared" si="2"/>
        <v>0</v>
      </c>
      <c r="P49" s="19">
        <f t="shared" si="9"/>
        <v>569069878.81547618</v>
      </c>
      <c r="Q49" s="19">
        <f t="shared" si="10"/>
        <v>270212.83256560005</v>
      </c>
      <c r="R49" s="20"/>
      <c r="S49" s="20"/>
      <c r="T49" s="39">
        <f t="shared" si="14"/>
        <v>144085321376.39798</v>
      </c>
      <c r="U49" s="50">
        <f t="shared" si="22"/>
        <v>143220809448.13956</v>
      </c>
      <c r="V49" s="50">
        <f t="shared" si="22"/>
        <v>142356297519.88123</v>
      </c>
      <c r="W49" s="50">
        <f t="shared" si="22"/>
        <v>141491785591.6228</v>
      </c>
      <c r="X49" s="50">
        <f t="shared" si="22"/>
        <v>140627273663.36441</v>
      </c>
      <c r="Y49" s="50">
        <f t="shared" si="22"/>
        <v>139762761735.10602</v>
      </c>
      <c r="Z49" s="50">
        <f t="shared" si="22"/>
        <v>138898249806.84763</v>
      </c>
      <c r="AA49" s="50">
        <f t="shared" si="22"/>
        <v>138033737878.58923</v>
      </c>
      <c r="AB49" s="50">
        <f t="shared" si="22"/>
        <v>137169225950.33089</v>
      </c>
      <c r="AC49" s="50">
        <f t="shared" si="22"/>
        <v>136304714022.07248</v>
      </c>
      <c r="AD49" s="50">
        <f t="shared" si="15"/>
        <v>135440202093.81407</v>
      </c>
      <c r="AE49" s="21"/>
      <c r="AF49" s="22">
        <v>2451206.0983753526</v>
      </c>
      <c r="AG49" s="22">
        <v>2874262.2020455897</v>
      </c>
      <c r="AH49" s="22">
        <v>3370333.9803142487</v>
      </c>
      <c r="AI49" s="22">
        <v>3952023.2812360222</v>
      </c>
      <c r="AJ49" s="22">
        <v>4634106.9183818018</v>
      </c>
      <c r="AK49" s="22">
        <v>5433912.0503049381</v>
      </c>
      <c r="AL49" s="22">
        <v>6371756.3471237253</v>
      </c>
      <c r="AM49" s="22">
        <v>7471464.1258930843</v>
      </c>
      <c r="AN49" s="22">
        <v>8760971.5662944764</v>
      </c>
      <c r="AO49" s="22">
        <v>10273036.381104968</v>
      </c>
      <c r="AP49" s="23">
        <v>1.7726819280304597E-2</v>
      </c>
      <c r="AQ49" s="23">
        <v>2.620262146234853E-2</v>
      </c>
      <c r="AR49" s="23">
        <v>3.6006145300687221E-2</v>
      </c>
      <c r="AS49" s="23">
        <v>4.6984718022848558E-2</v>
      </c>
      <c r="AT49" s="23">
        <v>5.828301504094046E-2</v>
      </c>
      <c r="AU49" s="23">
        <v>6.8631576395172936E-2</v>
      </c>
      <c r="AV49" s="23">
        <v>7.8060267244325895E-2</v>
      </c>
      <c r="AW49" s="23">
        <v>8.6597593868983136E-2</v>
      </c>
      <c r="AX49" s="23">
        <v>9.4270756075843037E-2</v>
      </c>
      <c r="AY49" s="23">
        <v>0.10110569743482145</v>
      </c>
      <c r="AZ49" s="23">
        <v>2.3330020830253368</v>
      </c>
      <c r="BA49" s="24">
        <v>33131615.799099997</v>
      </c>
      <c r="BB49" s="25">
        <f t="shared" si="27"/>
        <v>1959.4340415167976</v>
      </c>
      <c r="BC49" s="25">
        <f t="shared" si="27"/>
        <v>1929.1494108277641</v>
      </c>
      <c r="BD49" s="25">
        <f t="shared" si="26"/>
        <v>1896.4679232958392</v>
      </c>
      <c r="BE49" s="25">
        <f t="shared" si="26"/>
        <v>1861.4335163446597</v>
      </c>
      <c r="BF49" s="25">
        <f t="shared" si="26"/>
        <v>1824.624798630965</v>
      </c>
      <c r="BG49" s="25">
        <f t="shared" si="26"/>
        <v>1786.8367681748464</v>
      </c>
      <c r="BH49" s="25">
        <f t="shared" si="26"/>
        <v>1747.7653875231413</v>
      </c>
      <c r="BI49" s="25">
        <f t="shared" si="26"/>
        <v>1707.1024326925469</v>
      </c>
      <c r="BJ49" s="25">
        <f t="shared" si="26"/>
        <v>1664.5406462042281</v>
      </c>
      <c r="BK49" s="25">
        <f t="shared" si="26"/>
        <v>1619.7812233003181</v>
      </c>
      <c r="BL49" s="26">
        <f t="shared" si="12"/>
        <v>1799.7136148511104</v>
      </c>
      <c r="BM49" s="26">
        <f t="shared" si="13"/>
        <v>1619.7812233003181</v>
      </c>
      <c r="BN49" s="51">
        <v>1748.3435430722777</v>
      </c>
      <c r="BO49" s="31"/>
      <c r="BP49" s="31"/>
      <c r="BQ49" s="31"/>
      <c r="BR49" s="31"/>
      <c r="BS49" s="31"/>
      <c r="BT49" s="31"/>
      <c r="BU49" s="31"/>
      <c r="BV49" s="31"/>
      <c r="BW49" s="28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</row>
    <row r="50" spans="1:86" x14ac:dyDescent="0.25">
      <c r="A50" s="16" t="s">
        <v>89</v>
      </c>
      <c r="B50" s="17">
        <v>2362.8620348999998</v>
      </c>
      <c r="C50" s="17">
        <v>833.44731530000001</v>
      </c>
      <c r="D50" s="17">
        <v>1797.8866324999999</v>
      </c>
      <c r="E50" s="17">
        <v>133623054.35154198</v>
      </c>
      <c r="F50" s="17">
        <v>32112721</v>
      </c>
      <c r="G50" s="17">
        <v>10244272.9537</v>
      </c>
      <c r="H50" s="17">
        <v>47668</v>
      </c>
      <c r="I50" s="17">
        <v>160189.20979510003</v>
      </c>
      <c r="J50" s="17">
        <v>2977.3</v>
      </c>
      <c r="K50" s="17">
        <v>0</v>
      </c>
      <c r="L50" s="18">
        <f t="shared" si="8"/>
        <v>2221.0903128059995</v>
      </c>
      <c r="M50" s="19">
        <f t="shared" si="24"/>
        <v>24062121.992018439</v>
      </c>
      <c r="N50" s="19">
        <f t="shared" si="25"/>
        <v>35717.721681558382</v>
      </c>
      <c r="O50" s="19">
        <f t="shared" si="2"/>
        <v>18306822.240000002</v>
      </c>
      <c r="P50" s="19">
        <f t="shared" si="9"/>
        <v>133623054.35154198</v>
      </c>
      <c r="Q50" s="19">
        <f t="shared" si="10"/>
        <v>160189.20979510003</v>
      </c>
      <c r="R50" s="20">
        <f t="shared" si="11"/>
        <v>0.39171140537550769</v>
      </c>
      <c r="S50" s="20">
        <f>(O50-(0.15*8784*K50))/(8784*J50)</f>
        <v>0.7</v>
      </c>
      <c r="T50" s="39">
        <f t="shared" si="14"/>
        <v>84501692738.695648</v>
      </c>
      <c r="U50" s="50">
        <f t="shared" si="22"/>
        <v>82825415641.552124</v>
      </c>
      <c r="V50" s="50">
        <f t="shared" si="22"/>
        <v>81171965490.113617</v>
      </c>
      <c r="W50" s="50">
        <f t="shared" si="22"/>
        <v>79541342284.380066</v>
      </c>
      <c r="X50" s="50">
        <f t="shared" si="22"/>
        <v>77933546024.351547</v>
      </c>
      <c r="Y50" s="50">
        <f t="shared" si="22"/>
        <v>76348576710.028015</v>
      </c>
      <c r="Z50" s="50">
        <f t="shared" si="22"/>
        <v>74786434341.4095</v>
      </c>
      <c r="AA50" s="50">
        <f t="shared" si="22"/>
        <v>73247118918.495941</v>
      </c>
      <c r="AB50" s="50">
        <f t="shared" si="22"/>
        <v>71730630441.28743</v>
      </c>
      <c r="AC50" s="50">
        <f t="shared" si="22"/>
        <v>70236968909.783859</v>
      </c>
      <c r="AD50" s="50">
        <f t="shared" si="15"/>
        <v>68766134323.985321</v>
      </c>
      <c r="AE50" s="21">
        <v>546885.33272974333</v>
      </c>
      <c r="AF50" s="22">
        <v>4066361.6280125463</v>
      </c>
      <c r="AG50" s="22">
        <v>4309594.7088892087</v>
      </c>
      <c r="AH50" s="22">
        <v>4567376.9954305105</v>
      </c>
      <c r="AI50" s="22">
        <v>4840578.7614688976</v>
      </c>
      <c r="AJ50" s="22">
        <v>5130122.3370494274</v>
      </c>
      <c r="AK50" s="22">
        <v>5436985.2222189866</v>
      </c>
      <c r="AL50" s="22">
        <v>5762203.3870696044</v>
      </c>
      <c r="AM50" s="22">
        <v>6106874.7691768315</v>
      </c>
      <c r="AN50" s="22">
        <v>6472162.9802405462</v>
      </c>
      <c r="AO50" s="22">
        <v>6859301.2344418112</v>
      </c>
      <c r="AP50" s="23">
        <v>4.6755557578785641E-2</v>
      </c>
      <c r="AQ50" s="23">
        <v>5.8199514903010917E-2</v>
      </c>
      <c r="AR50" s="23">
        <v>6.8694186368115542E-2</v>
      </c>
      <c r="AS50" s="23">
        <v>7.8268664247835837E-2</v>
      </c>
      <c r="AT50" s="23">
        <v>8.6950718853901834E-2</v>
      </c>
      <c r="AU50" s="23">
        <v>9.4766848508720178E-2</v>
      </c>
      <c r="AV50" s="23">
        <v>0.10174232746921354</v>
      </c>
      <c r="AW50" s="23">
        <v>0.10790125188277862</v>
      </c>
      <c r="AX50" s="23">
        <v>0.11326658385307191</v>
      </c>
      <c r="AY50" s="23">
        <v>0.11786019369020941</v>
      </c>
      <c r="AZ50" s="23">
        <v>0.83970464605670592</v>
      </c>
      <c r="BA50" s="24">
        <v>73988478.759000003</v>
      </c>
      <c r="BB50" s="25">
        <f t="shared" si="27"/>
        <v>1656.4327734446833</v>
      </c>
      <c r="BC50" s="25">
        <f t="shared" si="27"/>
        <v>1593.065913046787</v>
      </c>
      <c r="BD50" s="25">
        <f t="shared" si="26"/>
        <v>1533.7747869757695</v>
      </c>
      <c r="BE50" s="25">
        <f t="shared" si="26"/>
        <v>1478.1241755438336</v>
      </c>
      <c r="BF50" s="25">
        <f t="shared" si="26"/>
        <v>1425.7370249668902</v>
      </c>
      <c r="BG50" s="25">
        <f t="shared" si="26"/>
        <v>1376.2850044961704</v>
      </c>
      <c r="BH50" s="25">
        <f t="shared" si="26"/>
        <v>1329.4808496346686</v>
      </c>
      <c r="BI50" s="25">
        <f t="shared" si="26"/>
        <v>1285.0721107876836</v>
      </c>
      <c r="BJ50" s="25">
        <f t="shared" si="26"/>
        <v>1242.8360168680329</v>
      </c>
      <c r="BK50" s="25">
        <f t="shared" si="26"/>
        <v>1202.5752302204498</v>
      </c>
      <c r="BL50" s="26">
        <f t="shared" si="12"/>
        <v>1412.3383885984967</v>
      </c>
      <c r="BM50" s="26">
        <f t="shared" si="13"/>
        <v>1202.5752302204498</v>
      </c>
      <c r="BN50" s="51">
        <v>1280.6473660494726</v>
      </c>
      <c r="BO50" s="31"/>
      <c r="BP50" s="31"/>
      <c r="BQ50" s="31"/>
      <c r="BR50" s="31"/>
      <c r="BS50" s="31"/>
      <c r="BT50" s="31"/>
      <c r="BU50" s="31"/>
      <c r="BV50" s="31"/>
      <c r="BW50" s="31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</row>
    <row r="51" spans="1:86" x14ac:dyDescent="0.25">
      <c r="A51" s="16" t="s">
        <v>126</v>
      </c>
      <c r="B51" s="17">
        <v>2330.5399379</v>
      </c>
      <c r="C51" s="52">
        <v>907</v>
      </c>
      <c r="D51" s="17">
        <v>0</v>
      </c>
      <c r="E51" s="17">
        <v>0</v>
      </c>
      <c r="F51" s="17">
        <v>42907427</v>
      </c>
      <c r="G51" s="17">
        <v>0</v>
      </c>
      <c r="H51" s="17">
        <v>0</v>
      </c>
      <c r="I51" s="17">
        <v>0</v>
      </c>
      <c r="J51" s="17">
        <v>0</v>
      </c>
      <c r="K51" s="17">
        <v>220</v>
      </c>
      <c r="L51" s="18">
        <f t="shared" si="8"/>
        <v>2190.707541626</v>
      </c>
      <c r="M51" s="19">
        <f t="shared" si="24"/>
        <v>42617555</v>
      </c>
      <c r="N51" s="19">
        <f t="shared" si="25"/>
        <v>0</v>
      </c>
      <c r="O51" s="19">
        <f t="shared" si="2"/>
        <v>289872</v>
      </c>
      <c r="P51" s="19">
        <f>0.55*8784*907*K51+E51</f>
        <v>964017648.00000012</v>
      </c>
      <c r="Q51" s="19">
        <f t="shared" si="10"/>
        <v>1062864</v>
      </c>
      <c r="R51" s="20"/>
      <c r="S51" s="20"/>
      <c r="T51" s="39">
        <f t="shared" si="14"/>
        <v>99997472256.028778</v>
      </c>
      <c r="U51" s="50">
        <f t="shared" ref="U51:AC51" si="28">(U$53*((U$53*$B51)+(U$54*$L51))*$F51)+(U$54*((U$53*$B51)+(U$54*$L51))*$M51)+(U$53*$D51*$H51)+(U$54*$D51*$N51)+(U$53*$C51*$G51)+(U$54*$C51*$O51)</f>
        <v>99356628320.568466</v>
      </c>
      <c r="V51" s="50">
        <f t="shared" si="28"/>
        <v>98716595055.035553</v>
      </c>
      <c r="W51" s="50">
        <f t="shared" si="28"/>
        <v>98077372459.430099</v>
      </c>
      <c r="X51" s="50">
        <f t="shared" si="28"/>
        <v>97438960533.752136</v>
      </c>
      <c r="Y51" s="50">
        <f t="shared" si="28"/>
        <v>96801359278.001648</v>
      </c>
      <c r="Z51" s="50">
        <f t="shared" si="28"/>
        <v>96164568692.178558</v>
      </c>
      <c r="AA51" s="50">
        <f t="shared" si="28"/>
        <v>95528588776.282944</v>
      </c>
      <c r="AB51" s="50">
        <f t="shared" si="28"/>
        <v>94893419530.314804</v>
      </c>
      <c r="AC51" s="50">
        <f t="shared" si="28"/>
        <v>94259060954.274094</v>
      </c>
      <c r="AD51" s="50">
        <f t="shared" si="15"/>
        <v>93625513048.160843</v>
      </c>
      <c r="AE51" s="21"/>
      <c r="AF51" s="22">
        <v>5535669.1312646288</v>
      </c>
      <c r="AG51" s="22">
        <v>5873060.6424570326</v>
      </c>
      <c r="AH51" s="22">
        <v>6231015.7077791048</v>
      </c>
      <c r="AI51" s="22">
        <v>6610787.6479114676</v>
      </c>
      <c r="AJ51" s="22">
        <v>7013706.1717271032</v>
      </c>
      <c r="AK51" s="22">
        <v>7441182.0320478771</v>
      </c>
      <c r="AL51" s="22">
        <v>7894711.9651630903</v>
      </c>
      <c r="AM51" s="22">
        <v>8375883.931404979</v>
      </c>
      <c r="AN51" s="22">
        <v>8886382.675130168</v>
      </c>
      <c r="AO51" s="22">
        <v>9427995.6235744376</v>
      </c>
      <c r="AP51" s="23">
        <v>1.6109767718954466E-2</v>
      </c>
      <c r="AQ51" s="23">
        <v>2.4169111686105388E-2</v>
      </c>
      <c r="AR51" s="23">
        <v>3.3543356738429266E-2</v>
      </c>
      <c r="AS51" s="23">
        <v>4.4078154492566524E-2</v>
      </c>
      <c r="AT51" s="23">
        <v>5.5300439079744107E-2</v>
      </c>
      <c r="AU51" s="23">
        <v>6.553219255481714E-2</v>
      </c>
      <c r="AV51" s="23">
        <v>7.4813278502671873E-2</v>
      </c>
      <c r="AW51" s="23">
        <v>8.3181666327165629E-2</v>
      </c>
      <c r="AX51" s="23">
        <v>9.0673517381413937E-2</v>
      </c>
      <c r="AY51" s="23">
        <v>9.732326713778354E-2</v>
      </c>
      <c r="AZ51" s="23">
        <v>2.5615024889708833</v>
      </c>
      <c r="BA51" s="24">
        <v>18245902.685399998</v>
      </c>
      <c r="BB51" s="25">
        <f t="shared" si="27"/>
        <v>2014.4749534781654</v>
      </c>
      <c r="BC51" s="25">
        <f t="shared" si="27"/>
        <v>1982.3391314095047</v>
      </c>
      <c r="BD51" s="25">
        <f t="shared" si="26"/>
        <v>1949.1219986502394</v>
      </c>
      <c r="BE51" s="25">
        <f t="shared" si="26"/>
        <v>1915.0015962171474</v>
      </c>
      <c r="BF51" s="25">
        <f t="shared" si="26"/>
        <v>1880.3563970850373</v>
      </c>
      <c r="BG51" s="25">
        <f t="shared" si="26"/>
        <v>1846.2995026138522</v>
      </c>
      <c r="BH51" s="25">
        <f t="shared" si="26"/>
        <v>1812.7472506933552</v>
      </c>
      <c r="BI51" s="25">
        <f t="shared" si="26"/>
        <v>1779.6230505363831</v>
      </c>
      <c r="BJ51" s="25">
        <f t="shared" si="26"/>
        <v>1746.8568667017696</v>
      </c>
      <c r="BK51" s="25">
        <f t="shared" si="26"/>
        <v>1714.3847905317243</v>
      </c>
      <c r="BL51" s="26">
        <f t="shared" si="12"/>
        <v>1864.1205537917181</v>
      </c>
      <c r="BM51" s="26">
        <f t="shared" si="13"/>
        <v>1714.3847905317243</v>
      </c>
      <c r="BN51" s="51">
        <v>1808.2791999749406</v>
      </c>
      <c r="BO51" s="31"/>
      <c r="BP51" s="31"/>
      <c r="BQ51" s="31"/>
      <c r="BR51" s="31"/>
      <c r="BS51" s="31"/>
      <c r="BT51" s="31"/>
      <c r="BU51" s="31"/>
      <c r="BV51" s="31"/>
      <c r="BW51" s="31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86" x14ac:dyDescent="0.25">
      <c r="A52" s="41"/>
      <c r="U52" s="37"/>
      <c r="BO52" s="28"/>
      <c r="BP52" s="28"/>
      <c r="BQ52" s="28"/>
      <c r="BR52" s="28"/>
      <c r="BS52" s="28"/>
      <c r="BT52" s="28"/>
      <c r="BU52" s="28"/>
      <c r="BV52" s="28"/>
    </row>
    <row r="53" spans="1:86" x14ac:dyDescent="0.25">
      <c r="A53" s="41" t="s">
        <v>127</v>
      </c>
      <c r="U53" s="27">
        <v>0.9</v>
      </c>
      <c r="V53" s="27">
        <v>0.8</v>
      </c>
      <c r="W53" s="27">
        <v>0.7</v>
      </c>
      <c r="X53" s="27">
        <v>0.6</v>
      </c>
      <c r="Y53" s="27">
        <v>0.5</v>
      </c>
      <c r="Z53" s="27">
        <v>0.4</v>
      </c>
      <c r="AA53" s="27">
        <v>0.3</v>
      </c>
      <c r="AB53" s="27">
        <v>0.2</v>
      </c>
      <c r="AC53" s="27">
        <v>0.1</v>
      </c>
    </row>
    <row r="54" spans="1:86" x14ac:dyDescent="0.25">
      <c r="A54" s="41" t="s">
        <v>128</v>
      </c>
      <c r="U54" s="27">
        <v>0.1</v>
      </c>
      <c r="V54" s="27">
        <v>0.2</v>
      </c>
      <c r="W54" s="27">
        <v>0.3</v>
      </c>
      <c r="X54" s="27">
        <v>0.4</v>
      </c>
      <c r="Y54" s="27">
        <v>0.5</v>
      </c>
      <c r="Z54" s="27">
        <v>0.6</v>
      </c>
      <c r="AA54" s="27">
        <v>0.7</v>
      </c>
      <c r="AB54" s="27">
        <v>0.8</v>
      </c>
      <c r="AC54" s="27">
        <v>0.9</v>
      </c>
    </row>
    <row r="56" spans="1:86" ht="49.5" customHeight="1" x14ac:dyDescent="0.25">
      <c r="A56" s="86" t="s">
        <v>129</v>
      </c>
      <c r="B56" s="86"/>
      <c r="C56" s="86"/>
      <c r="D56" s="86"/>
      <c r="E56" s="86"/>
    </row>
    <row r="57" spans="1:86" x14ac:dyDescent="0.25">
      <c r="U57" s="54"/>
      <c r="V57" s="54"/>
      <c r="W57" s="54"/>
      <c r="X57" s="54"/>
      <c r="Y57" s="54"/>
      <c r="Z57" s="54"/>
      <c r="AA57" s="54"/>
      <c r="AB57" s="54"/>
      <c r="AC57" s="54"/>
    </row>
  </sheetData>
  <mergeCells count="7">
    <mergeCell ref="AP1:BA1"/>
    <mergeCell ref="BB1:BM1"/>
    <mergeCell ref="A56:E56"/>
    <mergeCell ref="B1:K1"/>
    <mergeCell ref="M1:S1"/>
    <mergeCell ref="T1:AD1"/>
    <mergeCell ref="AF1:AO1"/>
  </mergeCells>
  <printOptions gridLines="1"/>
  <pageMargins left="0.7" right="0.7" top="0.75" bottom="0.75" header="0.3" footer="0.3"/>
  <pageSetup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62"/>
  <sheetViews>
    <sheetView workbookViewId="0">
      <pane xSplit="1" ySplit="2" topLeftCell="B36" activePane="bottomRight" state="frozen"/>
      <selection activeCell="J31" sqref="J31"/>
      <selection pane="topRight" activeCell="J31" sqref="J31"/>
      <selection pane="bottomLeft" activeCell="J31" sqref="J31"/>
      <selection pane="bottomRight" activeCell="E63" sqref="E63"/>
    </sheetView>
  </sheetViews>
  <sheetFormatPr defaultRowHeight="15" x14ac:dyDescent="0.25"/>
  <cols>
    <col min="1" max="1" width="18.7109375" style="27" bestFit="1" customWidth="1"/>
    <col min="2" max="2" width="9.42578125" style="27" bestFit="1" customWidth="1"/>
    <col min="3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3.7109375" style="29" customWidth="1"/>
    <col min="13" max="13" width="12" style="27" customWidth="1"/>
    <col min="14" max="14" width="12.85546875" style="27" customWidth="1"/>
    <col min="15" max="15" width="13.28515625" style="27" customWidth="1"/>
    <col min="16" max="17" width="13.7109375" style="27" customWidth="1"/>
    <col min="18" max="18" width="13.85546875" style="27" customWidth="1"/>
    <col min="19" max="19" width="13.5703125" style="27" customWidth="1"/>
    <col min="20" max="20" width="13.85546875" style="27" bestFit="1" customWidth="1"/>
    <col min="21" max="21" width="11.7109375" style="27" customWidth="1"/>
    <col min="22" max="22" width="12.42578125" style="27" customWidth="1"/>
    <col min="23" max="24" width="14.7109375" style="27" customWidth="1"/>
    <col min="25" max="25" width="16.7109375" style="27" customWidth="1"/>
    <col min="26" max="26" width="18" style="27" bestFit="1" customWidth="1"/>
    <col min="27" max="27" width="16.28515625" style="27" bestFit="1" customWidth="1"/>
    <col min="28" max="28" width="18" style="27" bestFit="1" customWidth="1"/>
    <col min="29" max="35" width="16.28515625" style="27" bestFit="1" customWidth="1"/>
    <col min="36" max="46" width="15.5703125" style="27" customWidth="1"/>
    <col min="47" max="55" width="13.42578125" style="27" customWidth="1"/>
    <col min="56" max="57" width="14.85546875" style="27" customWidth="1"/>
    <col min="58" max="58" width="15.5703125" style="29" customWidth="1"/>
    <col min="59" max="59" width="9.140625" style="27" customWidth="1"/>
    <col min="60" max="67" width="9.140625" style="27"/>
    <col min="68" max="68" width="10.140625" style="27" bestFit="1" customWidth="1"/>
    <col min="69" max="69" width="12.5703125" style="4" customWidth="1"/>
    <col min="70" max="70" width="11.42578125" style="27" customWidth="1"/>
    <col min="71" max="16384" width="9.140625" style="27"/>
  </cols>
  <sheetData>
    <row r="1" spans="1:90" s="4" customFormat="1" ht="15" customHeight="1" x14ac:dyDescent="0.25">
      <c r="A1" s="1"/>
      <c r="B1" s="85" t="s">
        <v>92</v>
      </c>
      <c r="C1" s="72"/>
      <c r="D1" s="72"/>
      <c r="E1" s="72"/>
      <c r="F1" s="72"/>
      <c r="G1" s="72"/>
      <c r="H1" s="72"/>
      <c r="I1" s="72"/>
      <c r="J1" s="72"/>
      <c r="K1" s="72"/>
      <c r="L1" s="73"/>
      <c r="M1" s="2" t="s">
        <v>0</v>
      </c>
      <c r="N1" s="82" t="s">
        <v>111</v>
      </c>
      <c r="O1" s="83"/>
      <c r="P1" s="83"/>
      <c r="Q1" s="83"/>
      <c r="R1" s="83"/>
      <c r="S1" s="83"/>
      <c r="T1" s="83"/>
      <c r="U1" s="83"/>
      <c r="V1" s="83"/>
      <c r="W1" s="83"/>
      <c r="X1" s="84"/>
      <c r="Y1" s="87" t="s">
        <v>112</v>
      </c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3" t="s">
        <v>2</v>
      </c>
      <c r="AK1" s="74" t="s">
        <v>3</v>
      </c>
      <c r="AL1" s="75"/>
      <c r="AM1" s="75"/>
      <c r="AN1" s="75"/>
      <c r="AO1" s="75"/>
      <c r="AP1" s="75"/>
      <c r="AQ1" s="75"/>
      <c r="AR1" s="75"/>
      <c r="AS1" s="75"/>
      <c r="AT1" s="76"/>
      <c r="AU1" s="77" t="s">
        <v>94</v>
      </c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9" t="s">
        <v>4</v>
      </c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1"/>
    </row>
    <row r="2" spans="1:90" s="15" customFormat="1" ht="90" x14ac:dyDescent="0.25">
      <c r="A2" s="5" t="s">
        <v>5</v>
      </c>
      <c r="B2" s="6" t="s">
        <v>6</v>
      </c>
      <c r="C2" s="6" t="s">
        <v>7</v>
      </c>
      <c r="D2" s="6" t="s">
        <v>95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98</v>
      </c>
      <c r="M2" s="7" t="s">
        <v>15</v>
      </c>
      <c r="N2" s="8" t="s">
        <v>134</v>
      </c>
      <c r="O2" s="8" t="s">
        <v>16</v>
      </c>
      <c r="P2" s="8" t="s">
        <v>102</v>
      </c>
      <c r="Q2" s="8" t="s">
        <v>100</v>
      </c>
      <c r="R2" s="8" t="s">
        <v>17</v>
      </c>
      <c r="S2" s="8" t="s">
        <v>103</v>
      </c>
      <c r="T2" s="8" t="s">
        <v>8</v>
      </c>
      <c r="U2" s="8" t="s">
        <v>12</v>
      </c>
      <c r="V2" s="8" t="s">
        <v>18</v>
      </c>
      <c r="W2" s="8" t="s">
        <v>19</v>
      </c>
      <c r="X2" s="8" t="s">
        <v>99</v>
      </c>
      <c r="Y2" s="8" t="s">
        <v>113</v>
      </c>
      <c r="Z2" s="48" t="s">
        <v>114</v>
      </c>
      <c r="AA2" s="48" t="s">
        <v>115</v>
      </c>
      <c r="AB2" s="48" t="s">
        <v>116</v>
      </c>
      <c r="AC2" s="48" t="s">
        <v>117</v>
      </c>
      <c r="AD2" s="48" t="s">
        <v>118</v>
      </c>
      <c r="AE2" s="48" t="s">
        <v>119</v>
      </c>
      <c r="AF2" s="48" t="s">
        <v>120</v>
      </c>
      <c r="AG2" s="48" t="s">
        <v>121</v>
      </c>
      <c r="AH2" s="48" t="s">
        <v>122</v>
      </c>
      <c r="AI2" s="48" t="s">
        <v>123</v>
      </c>
      <c r="AJ2" s="9" t="s">
        <v>20</v>
      </c>
      <c r="AK2" s="10" t="s">
        <v>21</v>
      </c>
      <c r="AL2" s="10" t="s">
        <v>22</v>
      </c>
      <c r="AM2" s="10" t="s">
        <v>23</v>
      </c>
      <c r="AN2" s="10" t="s">
        <v>24</v>
      </c>
      <c r="AO2" s="10" t="s">
        <v>25</v>
      </c>
      <c r="AP2" s="10" t="s">
        <v>26</v>
      </c>
      <c r="AQ2" s="10" t="s">
        <v>27</v>
      </c>
      <c r="AR2" s="10" t="s">
        <v>28</v>
      </c>
      <c r="AS2" s="10" t="s">
        <v>29</v>
      </c>
      <c r="AT2" s="10" t="s">
        <v>30</v>
      </c>
      <c r="AU2" s="11" t="s">
        <v>31</v>
      </c>
      <c r="AV2" s="11" t="s">
        <v>32</v>
      </c>
      <c r="AW2" s="11" t="s">
        <v>33</v>
      </c>
      <c r="AX2" s="11" t="s">
        <v>34</v>
      </c>
      <c r="AY2" s="11" t="s">
        <v>35</v>
      </c>
      <c r="AZ2" s="11" t="s">
        <v>36</v>
      </c>
      <c r="BA2" s="11" t="s">
        <v>37</v>
      </c>
      <c r="BB2" s="11" t="s">
        <v>38</v>
      </c>
      <c r="BC2" s="11" t="s">
        <v>39</v>
      </c>
      <c r="BD2" s="11" t="s">
        <v>40</v>
      </c>
      <c r="BE2" s="11" t="s">
        <v>41</v>
      </c>
      <c r="BF2" s="12" t="s">
        <v>91</v>
      </c>
      <c r="BG2" s="13">
        <v>2020</v>
      </c>
      <c r="BH2" s="13">
        <v>2021</v>
      </c>
      <c r="BI2" s="13">
        <v>2022</v>
      </c>
      <c r="BJ2" s="13">
        <v>2023</v>
      </c>
      <c r="BK2" s="13">
        <v>2024</v>
      </c>
      <c r="BL2" s="13">
        <v>2025</v>
      </c>
      <c r="BM2" s="13">
        <v>2026</v>
      </c>
      <c r="BN2" s="13">
        <v>2027</v>
      </c>
      <c r="BO2" s="13">
        <v>2028</v>
      </c>
      <c r="BP2" s="13">
        <v>2029</v>
      </c>
      <c r="BQ2" s="14" t="s">
        <v>93</v>
      </c>
      <c r="BR2" s="14" t="s">
        <v>97</v>
      </c>
    </row>
    <row r="3" spans="1:90" x14ac:dyDescent="0.25">
      <c r="A3" s="16" t="s">
        <v>42</v>
      </c>
      <c r="B3" s="17">
        <v>2264.0354115</v>
      </c>
      <c r="C3" s="17">
        <v>1000</v>
      </c>
      <c r="D3" s="17">
        <v>0</v>
      </c>
      <c r="E3" s="17">
        <v>0</v>
      </c>
      <c r="F3" s="17">
        <v>46045176</v>
      </c>
      <c r="G3" s="17">
        <v>53492095.964400001</v>
      </c>
      <c r="H3" s="17">
        <v>0</v>
      </c>
      <c r="I3" s="17">
        <v>0</v>
      </c>
      <c r="J3" s="17">
        <v>10333.1</v>
      </c>
      <c r="K3" s="17">
        <v>0</v>
      </c>
      <c r="L3" s="17">
        <f>((B3*F3)+(C3*G3)+(D3*H3)+E3)/2000</f>
        <v>78870002.478574961</v>
      </c>
      <c r="M3" s="18">
        <f>B3*0.94</f>
        <v>2128.1932868099998</v>
      </c>
      <c r="N3" s="19"/>
      <c r="O3" s="19">
        <f t="shared" ref="O3:O13" si="0">MAX(F3-((R3-G3)*(F3/(F3+H3))), 0)</f>
        <v>36001106.6844</v>
      </c>
      <c r="P3" s="19">
        <f t="shared" ref="P3:P11" si="1">IF(N3&gt;0,MAX(N3,O3),O3)</f>
        <v>36001106.6844</v>
      </c>
      <c r="Q3" s="19">
        <f t="shared" ref="Q3:Q13" si="2">MAX(H3-((R3-G3)*(H3/(H3+F3))),0)</f>
        <v>0</v>
      </c>
      <c r="R3" s="19">
        <f t="shared" ref="R3:R51" si="3">MIN(((J3*8784*0.7)+(0.15*K3*8784)), SUM(F3:H3))</f>
        <v>63536165.280000001</v>
      </c>
      <c r="S3" s="19">
        <f t="shared" ref="S3:S51" si="4">IF(N3&gt;0,R3-(N3-O3),R3)</f>
        <v>63536165.280000001</v>
      </c>
      <c r="T3" s="19">
        <f t="shared" ref="T3:T18" si="5">0.55*8784*C3*K3+E3</f>
        <v>0</v>
      </c>
      <c r="U3" s="19">
        <f t="shared" ref="U3:U25" si="6">K3*8784*0.55+I3</f>
        <v>0</v>
      </c>
      <c r="V3" s="20">
        <f t="shared" ref="V3:V12" si="7">G3/(8784*J3)</f>
        <v>0.5893409998866711</v>
      </c>
      <c r="W3" s="20">
        <f t="shared" ref="W3:W12" si="8">(R3-(0.15*8784*K3))/(8784*J3)</f>
        <v>0.7</v>
      </c>
      <c r="X3" s="39">
        <f>((M3*P3)+(C3*S3)+(D3*Q3)+T3)/2000</f>
        <v>70076739.421735346</v>
      </c>
      <c r="Y3" s="39">
        <f t="shared" ref="Y3:Y51" si="9">B3*F3+D3*H3+C3*G3</f>
        <v>157740004957.14993</v>
      </c>
      <c r="Z3" s="50">
        <f t="shared" ref="Z3:AH12" si="10">(Z$55*((Z$55*$B3)+(Z$56*$M3))*$F3)+(Z$56*((Z$55*$B3)+(Z$56*$M3))*$P3)+(Z$55*$D3*$H3)+(Z$56*$D3*$Q3)+(Z$55*$C3*$G3)+(Z$56*$C3*$S3)</f>
        <v>155858555651.30917</v>
      </c>
      <c r="AA3" s="50">
        <f t="shared" si="10"/>
        <v>154004394499.79578</v>
      </c>
      <c r="AB3" s="50">
        <f t="shared" si="10"/>
        <v>152177521502.60956</v>
      </c>
      <c r="AC3" s="50">
        <f t="shared" si="10"/>
        <v>150377936659.75067</v>
      </c>
      <c r="AD3" s="50">
        <f t="shared" si="10"/>
        <v>148605639971.21912</v>
      </c>
      <c r="AE3" s="50">
        <f t="shared" si="10"/>
        <v>146860631437.01486</v>
      </c>
      <c r="AF3" s="50">
        <f t="shared" si="10"/>
        <v>145142911057.13785</v>
      </c>
      <c r="AG3" s="50">
        <f t="shared" si="10"/>
        <v>143452478831.5882</v>
      </c>
      <c r="AH3" s="50">
        <f t="shared" si="10"/>
        <v>141789334760.36578</v>
      </c>
      <c r="AI3" s="50">
        <f>($M3*$P3)+($D3*$Q3)+($C3*$S3)</f>
        <v>140153478843.4707</v>
      </c>
      <c r="AJ3" s="21">
        <v>2329528.2830145163</v>
      </c>
      <c r="AK3" s="22">
        <v>4596882.7422880698</v>
      </c>
      <c r="AL3" s="22">
        <v>5214380.8872008417</v>
      </c>
      <c r="AM3" s="22">
        <v>5914827.408295366</v>
      </c>
      <c r="AN3" s="22">
        <v>6709364.7408451298</v>
      </c>
      <c r="AO3" s="22">
        <v>7610632.0807540147</v>
      </c>
      <c r="AP3" s="22">
        <v>8632966.4440490995</v>
      </c>
      <c r="AQ3" s="22">
        <v>9792630.7346464135</v>
      </c>
      <c r="AR3" s="22">
        <v>11108072.448404405</v>
      </c>
      <c r="AS3" s="22">
        <v>12600217.128830224</v>
      </c>
      <c r="AT3" s="22">
        <v>14292801.242619921</v>
      </c>
      <c r="AU3" s="23">
        <v>1.3565448857668829E-2</v>
      </c>
      <c r="AV3" s="23">
        <v>2.1110249168110995E-2</v>
      </c>
      <c r="AW3" s="23">
        <v>3.0020743411710758E-2</v>
      </c>
      <c r="AX3" s="23">
        <v>4.0142900821594239E-2</v>
      </c>
      <c r="AY3" s="23">
        <v>5.1321765299617413E-2</v>
      </c>
      <c r="AZ3" s="23">
        <v>6.1878068330440204E-2</v>
      </c>
      <c r="BA3" s="23">
        <v>7.1467168062364167E-2</v>
      </c>
      <c r="BB3" s="23">
        <v>8.0128552787421717E-2</v>
      </c>
      <c r="BC3" s="23">
        <v>8.7899819948471861E-2</v>
      </c>
      <c r="BD3" s="23">
        <v>9.4816763133538096E-2</v>
      </c>
      <c r="BE3" s="23">
        <v>1.5062729353312405</v>
      </c>
      <c r="BF3" s="24">
        <v>92654857.354800001</v>
      </c>
      <c r="BG3" s="25">
        <f t="shared" ref="BG3:BP28" si="11">(Z3+$T3)/($O3+$Q3+$R3+$U3+$AJ3+AK3+(MIN(AU3*$BF3,$BF3*$BE3*AU3)))</f>
        <v>1446.8780662292072</v>
      </c>
      <c r="BH3" s="25">
        <f t="shared" si="11"/>
        <v>1412.4029925338427</v>
      </c>
      <c r="BI3" s="25">
        <f t="shared" si="11"/>
        <v>1376.3849806898613</v>
      </c>
      <c r="BJ3" s="25">
        <f t="shared" si="11"/>
        <v>1339.1258162475967</v>
      </c>
      <c r="BK3" s="25">
        <f t="shared" si="11"/>
        <v>1300.9034532143583</v>
      </c>
      <c r="BL3" s="25">
        <f t="shared" si="11"/>
        <v>1263.5012658242567</v>
      </c>
      <c r="BM3" s="25">
        <f t="shared" si="11"/>
        <v>1227.1003106080536</v>
      </c>
      <c r="BN3" s="25">
        <f t="shared" si="11"/>
        <v>1191.4739616738648</v>
      </c>
      <c r="BO3" s="25">
        <f t="shared" si="11"/>
        <v>1156.4126822342901</v>
      </c>
      <c r="BP3" s="25">
        <f t="shared" si="11"/>
        <v>1121.7228681107854</v>
      </c>
      <c r="BQ3" s="26">
        <f>AVERAGE(BG3:BP3)</f>
        <v>1283.5906397366118</v>
      </c>
      <c r="BR3" s="26">
        <f>BP3</f>
        <v>1121.7228681107854</v>
      </c>
      <c r="BS3" s="28"/>
      <c r="BT3" s="28"/>
      <c r="BU3" s="28"/>
      <c r="BV3" s="28"/>
      <c r="BW3" s="28"/>
      <c r="BX3" s="28"/>
      <c r="BY3" s="28"/>
      <c r="BZ3" s="28"/>
      <c r="CA3" s="28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x14ac:dyDescent="0.25">
      <c r="A4" s="16" t="s">
        <v>43</v>
      </c>
      <c r="B4" s="17">
        <v>2851.8639784000002</v>
      </c>
      <c r="C4" s="17">
        <v>1149.0343319000001</v>
      </c>
      <c r="D4" s="17">
        <v>0</v>
      </c>
      <c r="E4" s="17">
        <v>1179006933.8139415</v>
      </c>
      <c r="F4" s="17">
        <v>215407</v>
      </c>
      <c r="G4" s="17">
        <v>2204942.0011</v>
      </c>
      <c r="H4" s="17">
        <v>0</v>
      </c>
      <c r="I4" s="17">
        <v>741852.83059999999</v>
      </c>
      <c r="J4" s="17">
        <v>589</v>
      </c>
      <c r="K4" s="17">
        <v>0</v>
      </c>
      <c r="L4" s="17">
        <f t="shared" ref="L4:L51" si="12">((B4*F4)+(C4*G4)+(D4*H4)+E4)/2000</f>
        <v>2163436.2284606691</v>
      </c>
      <c r="M4" s="18">
        <f t="shared" ref="M4:M51" si="13">B4*0.94</f>
        <v>2680.7521396960001</v>
      </c>
      <c r="N4" s="19"/>
      <c r="O4" s="19">
        <f t="shared" si="0"/>
        <v>0</v>
      </c>
      <c r="P4" s="19">
        <f t="shared" si="1"/>
        <v>0</v>
      </c>
      <c r="Q4" s="19">
        <f t="shared" si="2"/>
        <v>0</v>
      </c>
      <c r="R4" s="19">
        <f t="shared" si="3"/>
        <v>2420349.0011</v>
      </c>
      <c r="S4" s="19">
        <f t="shared" si="4"/>
        <v>2420349.0011</v>
      </c>
      <c r="T4" s="19">
        <f t="shared" si="5"/>
        <v>1179006933.8139415</v>
      </c>
      <c r="U4" s="19">
        <f t="shared" si="6"/>
        <v>741852.83059999999</v>
      </c>
      <c r="V4" s="20">
        <f t="shared" si="7"/>
        <v>0.42617654902338253</v>
      </c>
      <c r="W4" s="20">
        <f t="shared" si="8"/>
        <v>0.46781093752416031</v>
      </c>
      <c r="X4" s="39">
        <f t="shared" ref="X4:X51" si="14">((M4*P4)+(C4*S4)+(D4*Q4)+T4)/2000</f>
        <v>1980035.5156288561</v>
      </c>
      <c r="Y4" s="39">
        <f t="shared" si="9"/>
        <v>3147865523.1073966</v>
      </c>
      <c r="Z4" s="50">
        <f t="shared" si="10"/>
        <v>3107868098.6354599</v>
      </c>
      <c r="AA4" s="50">
        <f t="shared" si="10"/>
        <v>3068607847.9203176</v>
      </c>
      <c r="AB4" s="50">
        <f t="shared" si="10"/>
        <v>3030084770.9619694</v>
      </c>
      <c r="AC4" s="50">
        <f t="shared" si="10"/>
        <v>2992298867.7604156</v>
      </c>
      <c r="AD4" s="50">
        <f t="shared" si="10"/>
        <v>2955250138.3156557</v>
      </c>
      <c r="AE4" s="50">
        <f t="shared" si="10"/>
        <v>2918938582.6276903</v>
      </c>
      <c r="AF4" s="50">
        <f t="shared" si="10"/>
        <v>2883364200.6965189</v>
      </c>
      <c r="AG4" s="50">
        <f t="shared" si="10"/>
        <v>2848526992.5221424</v>
      </c>
      <c r="AH4" s="50">
        <f t="shared" si="10"/>
        <v>2814426958.1045599</v>
      </c>
      <c r="AI4" s="50">
        <f>($M4*$P4)+($D4*$Q4)+($C4*$S4)</f>
        <v>2781064097.4437709</v>
      </c>
      <c r="AJ4" s="21"/>
      <c r="AK4" s="22">
        <v>61595</v>
      </c>
      <c r="AL4" s="22">
        <v>68633</v>
      </c>
      <c r="AM4" s="22">
        <v>76475</v>
      </c>
      <c r="AN4" s="22">
        <v>85213</v>
      </c>
      <c r="AO4" s="22">
        <v>94950</v>
      </c>
      <c r="AP4" s="22">
        <v>105799</v>
      </c>
      <c r="AQ4" s="22">
        <v>117887</v>
      </c>
      <c r="AR4" s="22">
        <v>131357</v>
      </c>
      <c r="AS4" s="22">
        <v>146365</v>
      </c>
      <c r="AT4" s="22">
        <v>163089</v>
      </c>
      <c r="AU4" s="23">
        <v>1.2212421844644984E-2</v>
      </c>
      <c r="AV4" s="23">
        <v>1.9521570512016733E-2</v>
      </c>
      <c r="AW4" s="23">
        <v>2.8244504204679194E-2</v>
      </c>
      <c r="AX4" s="23">
        <v>3.8228870530589272E-2</v>
      </c>
      <c r="AY4" s="23">
        <v>4.9320367399744186E-2</v>
      </c>
      <c r="AZ4" s="23">
        <v>6.0204737187786357E-2</v>
      </c>
      <c r="BA4" s="23">
        <v>7.0126534583745154E-2</v>
      </c>
      <c r="BB4" s="23">
        <v>7.9121468770809833E-2</v>
      </c>
      <c r="BC4" s="23">
        <v>8.7223586883008228E-2</v>
      </c>
      <c r="BD4" s="23">
        <v>9.4465345874631207E-2</v>
      </c>
      <c r="BE4" s="23">
        <v>0.95575594451088541</v>
      </c>
      <c r="BF4" s="24">
        <v>6898283.4660999998</v>
      </c>
      <c r="BG4" s="25">
        <f t="shared" si="11"/>
        <v>1297.3569424636721</v>
      </c>
      <c r="BH4" s="25">
        <f t="shared" si="11"/>
        <v>1264.3434010436536</v>
      </c>
      <c r="BI4" s="25">
        <f t="shared" si="11"/>
        <v>1228.9695687980284</v>
      </c>
      <c r="BJ4" s="25">
        <f t="shared" si="11"/>
        <v>1191.9853395711266</v>
      </c>
      <c r="BK4" s="25">
        <f t="shared" si="11"/>
        <v>1154.0709954846911</v>
      </c>
      <c r="BL4" s="25">
        <f t="shared" si="11"/>
        <v>1118.1495134282377</v>
      </c>
      <c r="BM4" s="25">
        <f t="shared" si="11"/>
        <v>1085.4877861910029</v>
      </c>
      <c r="BN4" s="25">
        <f t="shared" si="11"/>
        <v>1055.651231732118</v>
      </c>
      <c r="BO4" s="25">
        <f t="shared" si="11"/>
        <v>1028.2712647199037</v>
      </c>
      <c r="BP4" s="25">
        <f t="shared" si="11"/>
        <v>1003.0300713079674</v>
      </c>
      <c r="BQ4" s="26">
        <f t="shared" ref="BQ4:BQ51" si="15">AVERAGE(BG4:BP4)</f>
        <v>1142.7316114740402</v>
      </c>
      <c r="BR4" s="26">
        <f t="shared" ref="BR4:BR51" si="16">BP4</f>
        <v>1003.0300713079674</v>
      </c>
      <c r="BS4" s="28"/>
      <c r="BT4" s="28"/>
      <c r="BU4" s="28"/>
      <c r="BV4" s="28"/>
      <c r="BW4" s="28"/>
      <c r="BX4" s="28"/>
      <c r="BY4" s="28"/>
      <c r="BZ4" s="28"/>
      <c r="CA4" s="28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90" x14ac:dyDescent="0.25">
      <c r="A5" s="16" t="s">
        <v>44</v>
      </c>
      <c r="B5" s="17">
        <v>2268.1042771000002</v>
      </c>
      <c r="C5" s="17">
        <v>1000</v>
      </c>
      <c r="D5" s="17">
        <v>1562.9144492</v>
      </c>
      <c r="E5" s="17">
        <v>17227768.092891555</v>
      </c>
      <c r="F5" s="17">
        <v>24335930</v>
      </c>
      <c r="G5" s="17">
        <v>26782325.404100001</v>
      </c>
      <c r="H5" s="17">
        <v>1033871.4028</v>
      </c>
      <c r="I5" s="17">
        <v>19361.3842611</v>
      </c>
      <c r="J5" s="17">
        <v>11201.5</v>
      </c>
      <c r="K5" s="17">
        <v>0</v>
      </c>
      <c r="L5" s="17">
        <f t="shared" si="12"/>
        <v>41805916.323224954</v>
      </c>
      <c r="M5" s="18">
        <f t="shared" si="13"/>
        <v>2132.018020474</v>
      </c>
      <c r="N5" s="19">
        <v>12814159</v>
      </c>
      <c r="O5" s="19">
        <f t="shared" si="0"/>
        <v>0</v>
      </c>
      <c r="P5" s="19">
        <f t="shared" si="1"/>
        <v>12814159</v>
      </c>
      <c r="Q5" s="19">
        <f t="shared" si="2"/>
        <v>0</v>
      </c>
      <c r="R5" s="19">
        <f t="shared" si="3"/>
        <v>52152126.806900002</v>
      </c>
      <c r="S5" s="19">
        <f>IF(N5&gt;0,R5-(N5-O5),R5)</f>
        <v>39337967.806900002</v>
      </c>
      <c r="T5" s="19">
        <f t="shared" si="5"/>
        <v>17227768.092891555</v>
      </c>
      <c r="U5" s="19">
        <f t="shared" si="6"/>
        <v>19361.3842611</v>
      </c>
      <c r="V5" s="20">
        <f t="shared" si="7"/>
        <v>0.27219476733108133</v>
      </c>
      <c r="W5" s="20">
        <f t="shared" si="8"/>
        <v>0.53003373709484003</v>
      </c>
      <c r="X5" s="39">
        <f t="shared" si="14"/>
        <v>33337606.74010599</v>
      </c>
      <c r="Y5" s="39">
        <f t="shared" si="9"/>
        <v>83594604878.35701</v>
      </c>
      <c r="Z5" s="50">
        <f t="shared" si="10"/>
        <v>81759827040.074936</v>
      </c>
      <c r="AA5" s="50">
        <f t="shared" si="10"/>
        <v>79956408295.49469</v>
      </c>
      <c r="AB5" s="50">
        <f t="shared" si="10"/>
        <v>78184348644.616302</v>
      </c>
      <c r="AC5" s="50">
        <f t="shared" si="10"/>
        <v>76443648087.439743</v>
      </c>
      <c r="AD5" s="50">
        <f t="shared" si="10"/>
        <v>74734306623.965057</v>
      </c>
      <c r="AE5" s="50">
        <f t="shared" si="10"/>
        <v>73056324254.192169</v>
      </c>
      <c r="AF5" s="50">
        <f t="shared" si="10"/>
        <v>71409700978.121155</v>
      </c>
      <c r="AG5" s="50">
        <f t="shared" si="10"/>
        <v>69794436795.751953</v>
      </c>
      <c r="AH5" s="50">
        <f t="shared" si="10"/>
        <v>68210531707.084595</v>
      </c>
      <c r="AI5" s="50">
        <f>($M5*$P5)+($D5*$Q5)+($C5*$S5)</f>
        <v>66657985712.119095</v>
      </c>
      <c r="AJ5" s="21">
        <v>1818486.110605574</v>
      </c>
      <c r="AK5" s="22">
        <v>2150929.7962148427</v>
      </c>
      <c r="AL5" s="22">
        <v>2282026.0444199638</v>
      </c>
      <c r="AM5" s="22">
        <v>2421112.4308079784</v>
      </c>
      <c r="AN5" s="22">
        <v>2568675.943443425</v>
      </c>
      <c r="AO5" s="22">
        <v>2725233.2516516135</v>
      </c>
      <c r="AP5" s="22">
        <v>2891332.5150511358</v>
      </c>
      <c r="AQ5" s="22">
        <v>3067555.3028444485</v>
      </c>
      <c r="AR5" s="22">
        <v>3254518.6300866101</v>
      </c>
      <c r="AS5" s="22">
        <v>3452877.1180618308</v>
      </c>
      <c r="AT5" s="22">
        <v>3663325.286332035</v>
      </c>
      <c r="AU5" s="23">
        <v>5.2367999867446578E-2</v>
      </c>
      <c r="AV5" s="23">
        <v>6.2772281450957992E-2</v>
      </c>
      <c r="AW5" s="23">
        <v>7.2197706945918413E-2</v>
      </c>
      <c r="AX5" s="23">
        <v>8.0688243125984341E-2</v>
      </c>
      <c r="AY5" s="23">
        <v>8.828567033371125E-2</v>
      </c>
      <c r="AZ5" s="23">
        <v>9.5029689261253603E-2</v>
      </c>
      <c r="BA5" s="23">
        <v>0.10095802249991032</v>
      </c>
      <c r="BB5" s="23">
        <v>0.10610651111465083</v>
      </c>
      <c r="BC5" s="23">
        <v>0.11050920648721524</v>
      </c>
      <c r="BD5" s="23">
        <v>0.11419845765945275</v>
      </c>
      <c r="BE5" s="23">
        <v>1.4251222105415922</v>
      </c>
      <c r="BF5" s="24">
        <v>80700600.059299991</v>
      </c>
      <c r="BG5" s="25">
        <f t="shared" si="11"/>
        <v>1354.6641369229294</v>
      </c>
      <c r="BH5" s="25">
        <f t="shared" si="11"/>
        <v>1303.8238532838373</v>
      </c>
      <c r="BI5" s="25">
        <f t="shared" si="11"/>
        <v>1256.5028359540938</v>
      </c>
      <c r="BJ5" s="25">
        <f t="shared" si="11"/>
        <v>1212.3130655142813</v>
      </c>
      <c r="BK5" s="25">
        <f t="shared" si="11"/>
        <v>1170.9215999967957</v>
      </c>
      <c r="BL5" s="25">
        <f t="shared" si="11"/>
        <v>1132.0411767488347</v>
      </c>
      <c r="BM5" s="25">
        <f t="shared" si="11"/>
        <v>1095.4226737078159</v>
      </c>
      <c r="BN5" s="25">
        <f t="shared" si="11"/>
        <v>1060.8490144362379</v>
      </c>
      <c r="BO5" s="25">
        <f t="shared" si="11"/>
        <v>1028.1302041694544</v>
      </c>
      <c r="BP5" s="25">
        <f t="shared" si="11"/>
        <v>997.09925923613923</v>
      </c>
      <c r="BQ5" s="26">
        <f t="shared" si="15"/>
        <v>1161.1767819970421</v>
      </c>
      <c r="BR5" s="26">
        <f t="shared" si="16"/>
        <v>997.09925923613923</v>
      </c>
      <c r="BS5" s="28"/>
      <c r="BT5" s="28"/>
      <c r="BU5" s="28"/>
      <c r="BV5" s="28"/>
      <c r="BW5" s="28"/>
      <c r="BX5" s="28"/>
      <c r="BY5" s="28"/>
      <c r="BZ5" s="28"/>
      <c r="CA5" s="28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x14ac:dyDescent="0.25">
      <c r="A6" s="16" t="s">
        <v>45</v>
      </c>
      <c r="B6" s="17">
        <v>2276.1671658999999</v>
      </c>
      <c r="C6" s="17">
        <v>1000</v>
      </c>
      <c r="D6" s="17">
        <v>1446.3626015</v>
      </c>
      <c r="E6" s="17">
        <v>789080955.25707102</v>
      </c>
      <c r="F6" s="17">
        <v>28378831</v>
      </c>
      <c r="G6" s="17">
        <v>15651184.9989</v>
      </c>
      <c r="H6" s="17">
        <v>860469.77339999995</v>
      </c>
      <c r="I6" s="17">
        <v>1310917.1879999998</v>
      </c>
      <c r="J6" s="17">
        <v>5588.4</v>
      </c>
      <c r="K6" s="17">
        <v>0</v>
      </c>
      <c r="L6" s="17">
        <f t="shared" si="12"/>
        <v>41139890.291474529</v>
      </c>
      <c r="M6" s="18">
        <f t="shared" si="13"/>
        <v>2139.597135946</v>
      </c>
      <c r="N6" s="19"/>
      <c r="O6" s="19">
        <f t="shared" si="0"/>
        <v>10218692.588789813</v>
      </c>
      <c r="P6" s="19">
        <f t="shared" si="1"/>
        <v>10218692.588789813</v>
      </c>
      <c r="Q6" s="19">
        <f t="shared" si="2"/>
        <v>309839.26351019286</v>
      </c>
      <c r="R6" s="19">
        <f t="shared" si="3"/>
        <v>34361953.919999994</v>
      </c>
      <c r="S6" s="19">
        <f t="shared" si="4"/>
        <v>34361953.919999994</v>
      </c>
      <c r="T6" s="19">
        <f t="shared" si="5"/>
        <v>789080955.25707102</v>
      </c>
      <c r="U6" s="19">
        <f t="shared" si="6"/>
        <v>1310917.1879999998</v>
      </c>
      <c r="V6" s="20">
        <f t="shared" si="7"/>
        <v>0.31883604537555943</v>
      </c>
      <c r="W6" s="20">
        <f t="shared" si="8"/>
        <v>0.7</v>
      </c>
      <c r="X6" s="39">
        <f t="shared" si="14"/>
        <v>28731530.097280908</v>
      </c>
      <c r="Y6" s="39">
        <f t="shared" si="9"/>
        <v>81490699627.692001</v>
      </c>
      <c r="Z6" s="50">
        <f t="shared" si="10"/>
        <v>78785815830.64238</v>
      </c>
      <c r="AA6" s="50">
        <f t="shared" si="10"/>
        <v>76130534646.528519</v>
      </c>
      <c r="AB6" s="50">
        <f t="shared" si="10"/>
        <v>73524856075.350388</v>
      </c>
      <c r="AC6" s="50">
        <f t="shared" si="10"/>
        <v>70968780117.108032</v>
      </c>
      <c r="AD6" s="50">
        <f t="shared" si="10"/>
        <v>68462306771.801437</v>
      </c>
      <c r="AE6" s="50">
        <f t="shared" si="10"/>
        <v>66005436039.430573</v>
      </c>
      <c r="AF6" s="50">
        <f t="shared" si="10"/>
        <v>63598167919.995483</v>
      </c>
      <c r="AG6" s="50">
        <f t="shared" si="10"/>
        <v>61240502413.496155</v>
      </c>
      <c r="AH6" s="50">
        <f t="shared" si="10"/>
        <v>58932439519.932571</v>
      </c>
      <c r="AI6" s="50">
        <f>($M6*$P6)+($D6*$Q6)+($C6*$S6)</f>
        <v>56673979239.304733</v>
      </c>
      <c r="AJ6" s="21">
        <v>842037.12970128574</v>
      </c>
      <c r="AK6" s="22">
        <v>2288229.0213397061</v>
      </c>
      <c r="AL6" s="22">
        <v>2479266.0746687674</v>
      </c>
      <c r="AM6" s="22">
        <v>2686252.2115048999</v>
      </c>
      <c r="AN6" s="22">
        <v>2910518.9707317012</v>
      </c>
      <c r="AO6" s="22">
        <v>3153509.0572316013</v>
      </c>
      <c r="AP6" s="22">
        <v>3416785.6227859175</v>
      </c>
      <c r="AQ6" s="22">
        <v>3702042.3218080997</v>
      </c>
      <c r="AR6" s="22">
        <v>4011114.2065985613</v>
      </c>
      <c r="AS6" s="22">
        <v>4345989.5322101079</v>
      </c>
      <c r="AT6" s="22">
        <v>4708822.5468645049</v>
      </c>
      <c r="AU6" s="23">
        <v>1.5237756645043206E-2</v>
      </c>
      <c r="AV6" s="23">
        <v>2.3140612618675508E-2</v>
      </c>
      <c r="AW6" s="23">
        <v>3.238611909352046E-2</v>
      </c>
      <c r="AX6" s="23">
        <v>4.2820567914841019E-2</v>
      </c>
      <c r="AY6" s="23">
        <v>5.4211349179579094E-2</v>
      </c>
      <c r="AZ6" s="23">
        <v>6.4613667196547847E-2</v>
      </c>
      <c r="BA6" s="23">
        <v>7.4065695082287608E-2</v>
      </c>
      <c r="BB6" s="23">
        <v>8.2603816043337261E-2</v>
      </c>
      <c r="BC6" s="23">
        <v>9.026270259875846E-2</v>
      </c>
      <c r="BD6" s="23">
        <v>9.7075392238470892E-2</v>
      </c>
      <c r="BE6" s="23">
        <v>1.1398795462238362</v>
      </c>
      <c r="BF6" s="24">
        <v>50378720.481699996</v>
      </c>
      <c r="BG6" s="25">
        <f t="shared" si="11"/>
        <v>1588.3426043736927</v>
      </c>
      <c r="BH6" s="25">
        <f t="shared" si="11"/>
        <v>1517.4963682413779</v>
      </c>
      <c r="BI6" s="25">
        <f t="shared" si="11"/>
        <v>1446.8868541108307</v>
      </c>
      <c r="BJ6" s="25">
        <f t="shared" si="11"/>
        <v>1377.0140564751166</v>
      </c>
      <c r="BK6" s="25">
        <f t="shared" si="11"/>
        <v>1308.4062406754699</v>
      </c>
      <c r="BL6" s="25">
        <f t="shared" si="11"/>
        <v>1243.4896207064971</v>
      </c>
      <c r="BM6" s="25">
        <f t="shared" si="11"/>
        <v>1181.9201633571886</v>
      </c>
      <c r="BN6" s="25">
        <f t="shared" si="11"/>
        <v>1123.39812648936</v>
      </c>
      <c r="BO6" s="25">
        <f t="shared" si="11"/>
        <v>1067.6616258658421</v>
      </c>
      <c r="BP6" s="25">
        <f t="shared" si="11"/>
        <v>1014.4813383947024</v>
      </c>
      <c r="BQ6" s="26">
        <f t="shared" si="15"/>
        <v>1286.9096998690079</v>
      </c>
      <c r="BR6" s="26">
        <f t="shared" si="16"/>
        <v>1014.4813383947024</v>
      </c>
      <c r="BS6" s="28"/>
      <c r="BT6" s="28"/>
      <c r="BU6" s="28"/>
      <c r="BV6" s="28"/>
      <c r="BW6" s="28"/>
      <c r="BX6" s="28"/>
      <c r="BY6" s="28"/>
      <c r="BZ6" s="28"/>
      <c r="CA6" s="28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x14ac:dyDescent="0.25">
      <c r="A7" s="16" t="s">
        <v>46</v>
      </c>
      <c r="B7" s="17">
        <v>2184.3824657999999</v>
      </c>
      <c r="C7" s="17">
        <v>1000</v>
      </c>
      <c r="D7" s="17">
        <v>1405.0881457</v>
      </c>
      <c r="E7" s="17">
        <v>9203690697.6602497</v>
      </c>
      <c r="F7" s="17">
        <v>933157</v>
      </c>
      <c r="G7" s="17">
        <v>81298989.272799999</v>
      </c>
      <c r="H7" s="17">
        <v>10403921</v>
      </c>
      <c r="I7" s="17">
        <v>14405899.252831599</v>
      </c>
      <c r="J7" s="17">
        <v>20765.3</v>
      </c>
      <c r="K7" s="17">
        <v>1855.2</v>
      </c>
      <c r="L7" s="17">
        <f t="shared" si="12"/>
        <v>53579738.91249904</v>
      </c>
      <c r="M7" s="18">
        <f t="shared" si="13"/>
        <v>2053.3195178519995</v>
      </c>
      <c r="N7" s="19">
        <v>555436</v>
      </c>
      <c r="O7" s="19">
        <f t="shared" si="0"/>
        <v>0</v>
      </c>
      <c r="P7" s="19">
        <f t="shared" si="1"/>
        <v>555436</v>
      </c>
      <c r="Q7" s="19">
        <f t="shared" si="2"/>
        <v>0</v>
      </c>
      <c r="R7" s="19">
        <f t="shared" si="3"/>
        <v>92636067.272799999</v>
      </c>
      <c r="S7" s="19">
        <f t="shared" si="4"/>
        <v>92080631.272799999</v>
      </c>
      <c r="T7" s="19">
        <f t="shared" si="5"/>
        <v>18166532937.660252</v>
      </c>
      <c r="U7" s="19">
        <f t="shared" si="6"/>
        <v>23368741.492831599</v>
      </c>
      <c r="V7" s="20">
        <f t="shared" si="7"/>
        <v>0.44571229003685803</v>
      </c>
      <c r="W7" s="20">
        <f t="shared" si="8"/>
        <v>0.49446530378017761</v>
      </c>
      <c r="X7" s="39">
        <f t="shared" si="14"/>
        <v>55693825.895088941</v>
      </c>
      <c r="Y7" s="39">
        <f t="shared" si="9"/>
        <v>97955787127.33783</v>
      </c>
      <c r="Z7" s="50">
        <f t="shared" si="10"/>
        <v>97477864829.357239</v>
      </c>
      <c r="AA7" s="50">
        <f t="shared" si="10"/>
        <v>97000932635.931885</v>
      </c>
      <c r="AB7" s="50">
        <f t="shared" si="10"/>
        <v>96524990547.061768</v>
      </c>
      <c r="AC7" s="50">
        <f t="shared" si="10"/>
        <v>96050038562.746902</v>
      </c>
      <c r="AD7" s="50">
        <f t="shared" si="10"/>
        <v>95576076682.987274</v>
      </c>
      <c r="AE7" s="50">
        <f t="shared" si="10"/>
        <v>95103104907.782867</v>
      </c>
      <c r="AF7" s="50">
        <f t="shared" si="10"/>
        <v>94631123237.133698</v>
      </c>
      <c r="AG7" s="50">
        <f t="shared" si="10"/>
        <v>94160131671.03978</v>
      </c>
      <c r="AH7" s="50">
        <f t="shared" si="10"/>
        <v>93690130209.501099</v>
      </c>
      <c r="AI7" s="50">
        <f>($M7*$P7)+($D7*$Q7)+($C7*$S7)</f>
        <v>93221118852.517639</v>
      </c>
      <c r="AJ7" s="21">
        <v>1034647.9267860011</v>
      </c>
      <c r="AK7" s="22">
        <v>37968065.870375805</v>
      </c>
      <c r="AL7" s="22">
        <v>40282167.89079991</v>
      </c>
      <c r="AM7" s="22">
        <v>41150704.3839375</v>
      </c>
      <c r="AN7" s="22">
        <v>41150704.3839375</v>
      </c>
      <c r="AO7" s="22">
        <v>41150704.3839375</v>
      </c>
      <c r="AP7" s="22">
        <v>41150704.3839375</v>
      </c>
      <c r="AQ7" s="22">
        <v>41150704.3839375</v>
      </c>
      <c r="AR7" s="22">
        <v>41150704.3839375</v>
      </c>
      <c r="AS7" s="22">
        <v>41150704.3839375</v>
      </c>
      <c r="AT7" s="22">
        <v>41150704.3839375</v>
      </c>
      <c r="AU7" s="23">
        <v>4.9456007930732467E-2</v>
      </c>
      <c r="AV7" s="23">
        <v>6.0362560982640437E-2</v>
      </c>
      <c r="AW7" s="23">
        <v>7.0297770484374467E-2</v>
      </c>
      <c r="AX7" s="23">
        <v>7.9299469966344627E-2</v>
      </c>
      <c r="AY7" s="23">
        <v>8.7403710557806144E-2</v>
      </c>
      <c r="AZ7" s="23">
        <v>9.4644840479344419E-2</v>
      </c>
      <c r="BA7" s="23">
        <v>0.10105558093639</v>
      </c>
      <c r="BB7" s="23">
        <v>0.10666709857602427</v>
      </c>
      <c r="BC7" s="23">
        <v>0.11150907466201147</v>
      </c>
      <c r="BD7" s="23">
        <v>0.11560977111600071</v>
      </c>
      <c r="BE7" s="23">
        <v>0.71065789075174424</v>
      </c>
      <c r="BF7" s="24">
        <v>279029344.65380001</v>
      </c>
      <c r="BG7" s="25">
        <f t="shared" si="11"/>
        <v>701.66452224139778</v>
      </c>
      <c r="BH7" s="25">
        <f t="shared" si="11"/>
        <v>680.29216712133791</v>
      </c>
      <c r="BI7" s="25">
        <f t="shared" si="11"/>
        <v>666.30829196304319</v>
      </c>
      <c r="BJ7" s="25">
        <f t="shared" si="11"/>
        <v>656.73864426030934</v>
      </c>
      <c r="BK7" s="25">
        <f t="shared" si="11"/>
        <v>648.02543922820428</v>
      </c>
      <c r="BL7" s="25">
        <f t="shared" si="11"/>
        <v>640.09441597345528</v>
      </c>
      <c r="BM7" s="25">
        <f t="shared" si="11"/>
        <v>632.88077942324514</v>
      </c>
      <c r="BN7" s="25">
        <f t="shared" si="11"/>
        <v>626.32781968076404</v>
      </c>
      <c r="BO7" s="25">
        <f t="shared" si="11"/>
        <v>620.38577190443436</v>
      </c>
      <c r="BP7" s="25">
        <f t="shared" si="11"/>
        <v>615.01086969216635</v>
      </c>
      <c r="BQ7" s="26">
        <f t="shared" si="15"/>
        <v>648.77287214883586</v>
      </c>
      <c r="BR7" s="26">
        <f t="shared" si="16"/>
        <v>615.01086969216635</v>
      </c>
      <c r="BS7" s="28"/>
      <c r="BT7" s="28"/>
      <c r="BU7" s="28"/>
      <c r="BV7" s="28"/>
      <c r="BW7" s="28"/>
      <c r="BX7" s="28"/>
      <c r="BY7" s="28"/>
      <c r="BZ7" s="28"/>
      <c r="CA7" s="28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</row>
    <row r="8" spans="1:90" x14ac:dyDescent="0.25">
      <c r="A8" s="16" t="s">
        <v>47</v>
      </c>
      <c r="B8" s="17">
        <v>2225.5359119</v>
      </c>
      <c r="C8" s="17">
        <v>1000</v>
      </c>
      <c r="D8" s="17">
        <v>5177.3097086999996</v>
      </c>
      <c r="E8" s="17">
        <v>45518965.42301061</v>
      </c>
      <c r="F8" s="17">
        <v>34385542</v>
      </c>
      <c r="G8" s="17">
        <v>8811705.9947999995</v>
      </c>
      <c r="H8" s="17">
        <v>618</v>
      </c>
      <c r="I8" s="17">
        <v>62201.513267400005</v>
      </c>
      <c r="J8" s="17">
        <v>3315.3</v>
      </c>
      <c r="K8" s="17">
        <v>200</v>
      </c>
      <c r="L8" s="17">
        <f t="shared" si="12"/>
        <v>42693341.554384366</v>
      </c>
      <c r="M8" s="18">
        <f t="shared" si="13"/>
        <v>2092.0037571859998</v>
      </c>
      <c r="N8" s="19"/>
      <c r="O8" s="19">
        <f t="shared" si="0"/>
        <v>22548824.092225134</v>
      </c>
      <c r="P8" s="19">
        <f t="shared" si="1"/>
        <v>22548824.092225134</v>
      </c>
      <c r="Q8" s="19">
        <f t="shared" si="2"/>
        <v>405.26257486344502</v>
      </c>
      <c r="R8" s="19">
        <f t="shared" si="3"/>
        <v>20648636.640000001</v>
      </c>
      <c r="S8" s="19">
        <f t="shared" si="4"/>
        <v>20648636.640000001</v>
      </c>
      <c r="T8" s="19">
        <f t="shared" si="5"/>
        <v>1011758965.4230108</v>
      </c>
      <c r="U8" s="19">
        <f t="shared" si="6"/>
        <v>1028441.5132674001</v>
      </c>
      <c r="V8" s="20">
        <f t="shared" si="7"/>
        <v>0.30258321820227757</v>
      </c>
      <c r="W8" s="20">
        <f t="shared" si="8"/>
        <v>0.7</v>
      </c>
      <c r="X8" s="39">
        <f t="shared" si="14"/>
        <v>34417359.248173796</v>
      </c>
      <c r="Y8" s="39">
        <f t="shared" si="9"/>
        <v>85341164143.345734</v>
      </c>
      <c r="Z8" s="50">
        <f t="shared" si="10"/>
        <v>83447091261.876587</v>
      </c>
      <c r="AA8" s="50">
        <f t="shared" si="10"/>
        <v>81584630029.346802</v>
      </c>
      <c r="AB8" s="50">
        <f t="shared" si="10"/>
        <v>79753780445.756302</v>
      </c>
      <c r="AC8" s="50">
        <f t="shared" si="10"/>
        <v>77954542511.105194</v>
      </c>
      <c r="AD8" s="50">
        <f t="shared" si="10"/>
        <v>76186916225.393417</v>
      </c>
      <c r="AE8" s="50">
        <f t="shared" si="10"/>
        <v>74450901588.620956</v>
      </c>
      <c r="AF8" s="50">
        <f t="shared" si="10"/>
        <v>72746498600.787872</v>
      </c>
      <c r="AG8" s="50">
        <f t="shared" si="10"/>
        <v>71073707261.894104</v>
      </c>
      <c r="AH8" s="50">
        <f t="shared" si="10"/>
        <v>69432527571.939697</v>
      </c>
      <c r="AI8" s="50">
        <f t="shared" ref="AI8:AI51" si="17">($M8*$P8)+($D8*$Q8)+($C8*$S8)</f>
        <v>67822959530.924583</v>
      </c>
      <c r="AJ8" s="21"/>
      <c r="AK8" s="22">
        <v>7845382.6098847017</v>
      </c>
      <c r="AL8" s="22">
        <v>8323548.0189554757</v>
      </c>
      <c r="AM8" s="22">
        <v>8830856.9599355459</v>
      </c>
      <c r="AN8" s="22">
        <v>9369085.6914919708</v>
      </c>
      <c r="AO8" s="22">
        <v>9940118.7328438237</v>
      </c>
      <c r="AP8" s="22">
        <v>10545955.46209573</v>
      </c>
      <c r="AQ8" s="22">
        <v>10839819.603937499</v>
      </c>
      <c r="AR8" s="22">
        <v>10839819.603937499</v>
      </c>
      <c r="AS8" s="22">
        <v>10839819.603937499</v>
      </c>
      <c r="AT8" s="22">
        <v>10839819.603937499</v>
      </c>
      <c r="AU8" s="23">
        <v>3.9228631335671553E-2</v>
      </c>
      <c r="AV8" s="23">
        <v>5.0807901683125871E-2</v>
      </c>
      <c r="AW8" s="23">
        <v>6.1362024200276755E-2</v>
      </c>
      <c r="AX8" s="23">
        <v>7.0936075619047342E-2</v>
      </c>
      <c r="AY8" s="23">
        <v>7.9572920133531969E-2</v>
      </c>
      <c r="AZ8" s="23">
        <v>8.7313315658690799E-2</v>
      </c>
      <c r="BA8" s="23">
        <v>9.419601496459197E-2</v>
      </c>
      <c r="BB8" s="23">
        <v>0.10025786193313616</v>
      </c>
      <c r="BC8" s="23">
        <v>0.10553388317229687</v>
      </c>
      <c r="BD8" s="23">
        <v>0.1100573752115831</v>
      </c>
      <c r="BE8" s="23">
        <v>0.89077328426401414</v>
      </c>
      <c r="BF8" s="24">
        <v>57717062.804699995</v>
      </c>
      <c r="BG8" s="25">
        <f t="shared" si="11"/>
        <v>1561.4923802253131</v>
      </c>
      <c r="BH8" s="25">
        <f t="shared" si="11"/>
        <v>1497.3412805823377</v>
      </c>
      <c r="BI8" s="25">
        <f t="shared" si="11"/>
        <v>1436.80349896348</v>
      </c>
      <c r="BJ8" s="25">
        <f t="shared" si="11"/>
        <v>1379.5067714938341</v>
      </c>
      <c r="BK8" s="25">
        <f t="shared" si="11"/>
        <v>1325.1286578563252</v>
      </c>
      <c r="BL8" s="25">
        <f t="shared" si="11"/>
        <v>1273.3888337230135</v>
      </c>
      <c r="BM8" s="25">
        <f t="shared" si="11"/>
        <v>1231.1713713915024</v>
      </c>
      <c r="BN8" s="25">
        <f t="shared" si="11"/>
        <v>1197.0220636947417</v>
      </c>
      <c r="BO8" s="25">
        <f t="shared" si="11"/>
        <v>1164.5238721151086</v>
      </c>
      <c r="BP8" s="25">
        <f t="shared" si="11"/>
        <v>1133.5578453784733</v>
      </c>
      <c r="BQ8" s="26">
        <f t="shared" si="15"/>
        <v>1319.9936575424128</v>
      </c>
      <c r="BR8" s="26">
        <f t="shared" si="16"/>
        <v>1133.5578453784733</v>
      </c>
      <c r="BS8" s="28"/>
      <c r="BT8" s="28"/>
      <c r="BU8" s="28"/>
      <c r="BV8" s="28"/>
      <c r="BW8" s="28"/>
      <c r="BX8" s="28"/>
      <c r="BY8" s="28"/>
      <c r="BZ8" s="28"/>
      <c r="CA8" s="28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90" x14ac:dyDescent="0.25">
      <c r="A9" s="16" t="s">
        <v>48</v>
      </c>
      <c r="B9" s="17">
        <v>3146.0400358000002</v>
      </c>
      <c r="C9" s="17">
        <v>1000</v>
      </c>
      <c r="D9" s="17">
        <v>1763.5710523</v>
      </c>
      <c r="E9" s="17">
        <v>16456559.380894523</v>
      </c>
      <c r="F9" s="17">
        <v>99461</v>
      </c>
      <c r="G9" s="17">
        <v>15299704.404100001</v>
      </c>
      <c r="H9" s="17">
        <v>335267</v>
      </c>
      <c r="I9" s="17">
        <v>30041.165594800012</v>
      </c>
      <c r="J9" s="17">
        <v>2749.2</v>
      </c>
      <c r="K9" s="17">
        <v>0</v>
      </c>
      <c r="L9" s="17">
        <f t="shared" si="12"/>
        <v>8110168.2137365313</v>
      </c>
      <c r="M9" s="18">
        <f t="shared" si="13"/>
        <v>2957.2776336520001</v>
      </c>
      <c r="N9" s="19"/>
      <c r="O9" s="19">
        <f t="shared" si="0"/>
        <v>0</v>
      </c>
      <c r="P9" s="19">
        <f t="shared" si="1"/>
        <v>0</v>
      </c>
      <c r="Q9" s="19">
        <f t="shared" si="2"/>
        <v>0</v>
      </c>
      <c r="R9" s="19">
        <f t="shared" si="3"/>
        <v>15734432.404100001</v>
      </c>
      <c r="S9" s="19">
        <f t="shared" si="4"/>
        <v>15734432.404100001</v>
      </c>
      <c r="T9" s="19">
        <f t="shared" si="5"/>
        <v>16456559.380894523</v>
      </c>
      <c r="U9" s="19">
        <f t="shared" si="6"/>
        <v>30041.165594800012</v>
      </c>
      <c r="V9" s="20">
        <f t="shared" si="7"/>
        <v>0.63355508040905173</v>
      </c>
      <c r="W9" s="20">
        <f t="shared" si="8"/>
        <v>0.65155700552613161</v>
      </c>
      <c r="X9" s="39">
        <f t="shared" si="14"/>
        <v>7875444.4817404468</v>
      </c>
      <c r="Y9" s="39">
        <f t="shared" si="9"/>
        <v>16203879868.092169</v>
      </c>
      <c r="Z9" s="50">
        <f t="shared" si="10"/>
        <v>16155245416.937748</v>
      </c>
      <c r="AA9" s="50">
        <f t="shared" si="10"/>
        <v>16106986455.728928</v>
      </c>
      <c r="AB9" s="50">
        <f t="shared" si="10"/>
        <v>16059102984.46571</v>
      </c>
      <c r="AC9" s="50">
        <f t="shared" si="10"/>
        <v>16011595003.14809</v>
      </c>
      <c r="AD9" s="50">
        <f t="shared" si="10"/>
        <v>15964462511.776073</v>
      </c>
      <c r="AE9" s="50">
        <f t="shared" si="10"/>
        <v>15917705510.349659</v>
      </c>
      <c r="AF9" s="50">
        <f t="shared" si="10"/>
        <v>15871323998.868843</v>
      </c>
      <c r="AG9" s="50">
        <f t="shared" si="10"/>
        <v>15825317977.333628</v>
      </c>
      <c r="AH9" s="50">
        <f t="shared" si="10"/>
        <v>15779687445.744013</v>
      </c>
      <c r="AI9" s="50">
        <f t="shared" si="17"/>
        <v>15734432404.1</v>
      </c>
      <c r="AJ9" s="21">
        <v>971137.17235159245</v>
      </c>
      <c r="AK9" s="22">
        <v>1071107.7030567238</v>
      </c>
      <c r="AL9" s="22">
        <v>1205972.2984790099</v>
      </c>
      <c r="AM9" s="22">
        <v>1357817.8744754349</v>
      </c>
      <c r="AN9" s="22">
        <v>1528782.5288941138</v>
      </c>
      <c r="AO9" s="22">
        <v>1721273.5703268026</v>
      </c>
      <c r="AP9" s="22">
        <v>1938001.414791669</v>
      </c>
      <c r="AQ9" s="22">
        <v>2182017.7503924733</v>
      </c>
      <c r="AR9" s="22">
        <v>2456758.5073407437</v>
      </c>
      <c r="AS9" s="22">
        <v>2766092.2383905915</v>
      </c>
      <c r="AT9" s="22">
        <v>3114374.590918418</v>
      </c>
      <c r="AU9" s="23">
        <v>4.7145464355645185E-2</v>
      </c>
      <c r="AV9" s="23">
        <v>5.8637358360722307E-2</v>
      </c>
      <c r="AW9" s="23">
        <v>6.9188970462192634E-2</v>
      </c>
      <c r="AX9" s="23">
        <v>7.8827091436025273E-2</v>
      </c>
      <c r="AY9" s="23">
        <v>8.7577290025711921E-2</v>
      </c>
      <c r="AZ9" s="23">
        <v>9.5463956634188635E-2</v>
      </c>
      <c r="BA9" s="23">
        <v>0.10251034525589638</v>
      </c>
      <c r="BB9" s="23">
        <v>0.10873861371572592</v>
      </c>
      <c r="BC9" s="23">
        <v>0.11416986227898528</v>
      </c>
      <c r="BD9" s="23">
        <v>0.11882417069401892</v>
      </c>
      <c r="BE9" s="23">
        <v>1.0615943486491424</v>
      </c>
      <c r="BF9" s="24">
        <v>31707212.583799999</v>
      </c>
      <c r="BG9" s="25">
        <f t="shared" si="11"/>
        <v>837.84387605884319</v>
      </c>
      <c r="BH9" s="25">
        <f t="shared" si="11"/>
        <v>814.2819829049804</v>
      </c>
      <c r="BI9" s="25">
        <f t="shared" si="11"/>
        <v>792.3984222379213</v>
      </c>
      <c r="BJ9" s="25">
        <f t="shared" si="11"/>
        <v>771.92356529807989</v>
      </c>
      <c r="BK9" s="25">
        <f t="shared" si="11"/>
        <v>752.61998523662601</v>
      </c>
      <c r="BL9" s="25">
        <f t="shared" si="11"/>
        <v>734.27598924101244</v>
      </c>
      <c r="BM9" s="25">
        <f t="shared" si="11"/>
        <v>716.70062262468025</v>
      </c>
      <c r="BN9" s="25">
        <f t="shared" si="11"/>
        <v>699.7198440940125</v>
      </c>
      <c r="BO9" s="25">
        <f t="shared" si="11"/>
        <v>683.17366108029341</v>
      </c>
      <c r="BP9" s="25">
        <f t="shared" si="11"/>
        <v>666.9140777394972</v>
      </c>
      <c r="BQ9" s="26">
        <f t="shared" si="15"/>
        <v>746.9852026515947</v>
      </c>
      <c r="BR9" s="26">
        <f t="shared" si="16"/>
        <v>666.9140777394972</v>
      </c>
      <c r="BS9" s="28"/>
      <c r="BT9" s="28"/>
      <c r="BU9" s="28"/>
      <c r="BV9" s="28"/>
      <c r="BW9" s="28"/>
      <c r="BX9" s="28"/>
      <c r="BY9" s="28"/>
      <c r="BZ9" s="28"/>
      <c r="CA9" s="28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</row>
    <row r="10" spans="1:90" x14ac:dyDescent="0.25">
      <c r="A10" s="16" t="s">
        <v>49</v>
      </c>
      <c r="B10" s="17">
        <v>2136.9024003999998</v>
      </c>
      <c r="C10" s="17">
        <v>1000</v>
      </c>
      <c r="D10" s="17">
        <v>1429.8429154999999</v>
      </c>
      <c r="E10" s="17">
        <v>2008472.8334976812</v>
      </c>
      <c r="F10" s="17">
        <v>1406502</v>
      </c>
      <c r="G10" s="17">
        <v>5179270.0000999998</v>
      </c>
      <c r="H10" s="17">
        <v>1076070</v>
      </c>
      <c r="I10" s="17">
        <v>1432.3572751999891</v>
      </c>
      <c r="J10" s="17">
        <v>1193</v>
      </c>
      <c r="K10" s="17">
        <v>0</v>
      </c>
      <c r="L10" s="17">
        <f t="shared" si="12"/>
        <v>4862723.5194914909</v>
      </c>
      <c r="M10" s="18">
        <f t="shared" si="13"/>
        <v>2008.6882563759998</v>
      </c>
      <c r="N10" s="19">
        <v>1172897</v>
      </c>
      <c r="O10" s="19">
        <f t="shared" si="0"/>
        <v>184878.74518356379</v>
      </c>
      <c r="P10" s="19">
        <f t="shared" si="1"/>
        <v>1172897</v>
      </c>
      <c r="Q10" s="19">
        <f t="shared" si="2"/>
        <v>141444.85491643636</v>
      </c>
      <c r="R10" s="19">
        <f t="shared" si="3"/>
        <v>7335518.3999999994</v>
      </c>
      <c r="S10" s="19">
        <f t="shared" si="4"/>
        <v>6347500.1451835632</v>
      </c>
      <c r="T10" s="19">
        <f t="shared" si="5"/>
        <v>2008472.8334976812</v>
      </c>
      <c r="U10" s="19">
        <f t="shared" si="6"/>
        <v>1432.3572751999891</v>
      </c>
      <c r="V10" s="20">
        <f t="shared" si="7"/>
        <v>0.49423759881373891</v>
      </c>
      <c r="W10" s="20">
        <f t="shared" si="8"/>
        <v>0.7</v>
      </c>
      <c r="X10" s="39">
        <f t="shared" si="14"/>
        <v>4453868.4857959477</v>
      </c>
      <c r="Y10" s="39">
        <f t="shared" si="9"/>
        <v>9723438566.1494846</v>
      </c>
      <c r="Z10" s="50">
        <f t="shared" si="10"/>
        <v>9638971927.5500507</v>
      </c>
      <c r="AA10" s="50">
        <f t="shared" si="10"/>
        <v>9555104318.2529106</v>
      </c>
      <c r="AB10" s="50">
        <f t="shared" si="10"/>
        <v>9471835738.2580662</v>
      </c>
      <c r="AC10" s="50">
        <f t="shared" si="10"/>
        <v>9389166187.5655155</v>
      </c>
      <c r="AD10" s="50">
        <f t="shared" si="10"/>
        <v>9307095666.1752586</v>
      </c>
      <c r="AE10" s="50">
        <f t="shared" si="10"/>
        <v>9225624174.0872974</v>
      </c>
      <c r="AF10" s="50">
        <f t="shared" si="10"/>
        <v>9144751711.30163</v>
      </c>
      <c r="AG10" s="50">
        <f t="shared" si="10"/>
        <v>9064478277.8182583</v>
      </c>
      <c r="AH10" s="50">
        <f t="shared" si="10"/>
        <v>8984803873.6371803</v>
      </c>
      <c r="AI10" s="50">
        <f t="shared" si="17"/>
        <v>8905728498.7583961</v>
      </c>
      <c r="AJ10" s="21"/>
      <c r="AK10" s="22">
        <v>247756.63915112716</v>
      </c>
      <c r="AL10" s="22">
        <v>290517.20444475126</v>
      </c>
      <c r="AM10" s="22">
        <v>340657.85832245945</v>
      </c>
      <c r="AN10" s="22">
        <v>399452.33762881707</v>
      </c>
      <c r="AO10" s="22">
        <v>468394.2147199444</v>
      </c>
      <c r="AP10" s="22">
        <v>549234.83909356908</v>
      </c>
      <c r="AQ10" s="22">
        <v>644027.8274028264</v>
      </c>
      <c r="AR10" s="22">
        <v>755181.23204588471</v>
      </c>
      <c r="AS10" s="22">
        <v>885518.71358445205</v>
      </c>
      <c r="AT10" s="22">
        <v>1038351.2709709639</v>
      </c>
      <c r="AU10" s="23">
        <v>1.1441213707457557E-2</v>
      </c>
      <c r="AV10" s="23">
        <v>1.8631179655641407E-2</v>
      </c>
      <c r="AW10" s="23">
        <v>2.7271563041388301E-2</v>
      </c>
      <c r="AX10" s="23">
        <v>3.7211911935047963E-2</v>
      </c>
      <c r="AY10" s="23">
        <v>4.829886624966611E-2</v>
      </c>
      <c r="AZ10" s="23">
        <v>5.9430845708344275E-2</v>
      </c>
      <c r="BA10" s="23">
        <v>6.9611011060983968E-2</v>
      </c>
      <c r="BB10" s="23">
        <v>7.8870750079824054E-2</v>
      </c>
      <c r="BC10" s="23">
        <v>8.7240017406983658E-2</v>
      </c>
      <c r="BD10" s="23">
        <v>9.4747391771909273E-2</v>
      </c>
      <c r="BE10" s="23">
        <v>0.45088760824127661</v>
      </c>
      <c r="BF10" s="24">
        <v>12384432.758099999</v>
      </c>
      <c r="BG10" s="25">
        <f t="shared" si="11"/>
        <v>1208.9127047241727</v>
      </c>
      <c r="BH10" s="25">
        <f t="shared" si="11"/>
        <v>1186.0656482897316</v>
      </c>
      <c r="BI10" s="25">
        <f t="shared" si="11"/>
        <v>1161.5489204793323</v>
      </c>
      <c r="BJ10" s="25">
        <f t="shared" si="11"/>
        <v>1135.5002414239582</v>
      </c>
      <c r="BK10" s="25">
        <f t="shared" si="11"/>
        <v>1108.046121008002</v>
      </c>
      <c r="BL10" s="25">
        <f t="shared" si="11"/>
        <v>1079.9663804665809</v>
      </c>
      <c r="BM10" s="25">
        <f t="shared" si="11"/>
        <v>1051.8342368891103</v>
      </c>
      <c r="BN10" s="25">
        <f t="shared" si="11"/>
        <v>1023.4361633048268</v>
      </c>
      <c r="BO10" s="25">
        <f t="shared" si="11"/>
        <v>994.56305934190107</v>
      </c>
      <c r="BP10" s="25">
        <f t="shared" si="11"/>
        <v>965.01271834422414</v>
      </c>
      <c r="BQ10" s="26">
        <f t="shared" si="15"/>
        <v>1091.4886194271839</v>
      </c>
      <c r="BR10" s="26">
        <f t="shared" si="16"/>
        <v>965.01271834422414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</row>
    <row r="11" spans="1:90" x14ac:dyDescent="0.25">
      <c r="A11" s="16" t="s">
        <v>50</v>
      </c>
      <c r="B11" s="17">
        <v>2250.7272351000001</v>
      </c>
      <c r="C11" s="17">
        <v>1000</v>
      </c>
      <c r="D11" s="17">
        <v>1528.8799706</v>
      </c>
      <c r="E11" s="17">
        <v>6223480133.8529482</v>
      </c>
      <c r="F11" s="17">
        <v>44537196</v>
      </c>
      <c r="G11" s="17">
        <v>133320419.2579</v>
      </c>
      <c r="H11" s="17">
        <v>10025973</v>
      </c>
      <c r="I11" s="17">
        <v>3567382.7075262</v>
      </c>
      <c r="J11" s="17">
        <v>29485.1</v>
      </c>
      <c r="K11" s="17">
        <v>1157</v>
      </c>
      <c r="L11" s="17">
        <f t="shared" si="12"/>
        <v>127556744.35470806</v>
      </c>
      <c r="M11" s="18">
        <f t="shared" si="13"/>
        <v>2115.6836009939998</v>
      </c>
      <c r="N11" s="19">
        <v>14673084</v>
      </c>
      <c r="O11" s="19">
        <f t="shared" si="0"/>
        <v>4131158.1657033339</v>
      </c>
      <c r="P11" s="19">
        <f t="shared" si="1"/>
        <v>14673084</v>
      </c>
      <c r="Q11" s="19">
        <f t="shared" si="2"/>
        <v>929984.01219670847</v>
      </c>
      <c r="R11" s="19">
        <f t="shared" si="3"/>
        <v>182822446.07999995</v>
      </c>
      <c r="S11" s="19">
        <f t="shared" si="4"/>
        <v>172280520.24570328</v>
      </c>
      <c r="T11" s="19">
        <f t="shared" si="5"/>
        <v>11813178533.852949</v>
      </c>
      <c r="U11" s="19">
        <f t="shared" si="6"/>
        <v>9157081.1075261999</v>
      </c>
      <c r="V11" s="20">
        <f t="shared" si="7"/>
        <v>0.51475638061732198</v>
      </c>
      <c r="W11" s="20">
        <f t="shared" si="8"/>
        <v>0.7</v>
      </c>
      <c r="X11" s="39">
        <f t="shared" si="14"/>
        <v>108279567.95179471</v>
      </c>
      <c r="Y11" s="39">
        <f t="shared" si="9"/>
        <v>248890008575.56317</v>
      </c>
      <c r="Z11" s="50">
        <f t="shared" si="10"/>
        <v>244112637215.73596</v>
      </c>
      <c r="AA11" s="50">
        <f t="shared" si="10"/>
        <v>239415925020.18527</v>
      </c>
      <c r="AB11" s="50">
        <f t="shared" si="10"/>
        <v>234799871988.91119</v>
      </c>
      <c r="AC11" s="50">
        <f t="shared" si="10"/>
        <v>230264478121.91364</v>
      </c>
      <c r="AD11" s="50">
        <f t="shared" si="10"/>
        <v>225809743419.19269</v>
      </c>
      <c r="AE11" s="50">
        <f t="shared" si="10"/>
        <v>221435667880.74832</v>
      </c>
      <c r="AF11" s="50">
        <f t="shared" si="10"/>
        <v>217142251506.58051</v>
      </c>
      <c r="AG11" s="50">
        <f t="shared" si="10"/>
        <v>212929494296.68927</v>
      </c>
      <c r="AH11" s="50">
        <f t="shared" si="10"/>
        <v>208797396251.07462</v>
      </c>
      <c r="AI11" s="50">
        <f t="shared" si="17"/>
        <v>204745957369.73648</v>
      </c>
      <c r="AJ11" s="21">
        <v>1623103.9351455392</v>
      </c>
      <c r="AK11" s="22">
        <v>7489632.440006014</v>
      </c>
      <c r="AL11" s="22">
        <v>8495712.9508785289</v>
      </c>
      <c r="AM11" s="22">
        <v>9636940.0129957795</v>
      </c>
      <c r="AN11" s="22">
        <v>10931467.829839459</v>
      </c>
      <c r="AO11" s="22">
        <v>12399889.254646057</v>
      </c>
      <c r="AP11" s="22">
        <v>14065563.373637524</v>
      </c>
      <c r="AQ11" s="22">
        <v>15954987.093427919</v>
      </c>
      <c r="AR11" s="22">
        <v>18098216.643676378</v>
      </c>
      <c r="AS11" s="22">
        <v>20529345.700089294</v>
      </c>
      <c r="AT11" s="22">
        <v>22109613.598999999</v>
      </c>
      <c r="AU11" s="23">
        <v>2.0262587995266979E-2</v>
      </c>
      <c r="AV11" s="23">
        <v>2.9107084939073068E-2</v>
      </c>
      <c r="AW11" s="23">
        <v>3.9157620306143726E-2</v>
      </c>
      <c r="AX11" s="23">
        <v>5.0258811566598685E-2</v>
      </c>
      <c r="AY11" s="23">
        <v>6.0819065123396063E-2</v>
      </c>
      <c r="AZ11" s="23">
        <v>7.0401049920233952E-2</v>
      </c>
      <c r="BA11" s="23">
        <v>7.904704931545796E-2</v>
      </c>
      <c r="BB11" s="23">
        <v>8.6797278947351966E-2</v>
      </c>
      <c r="BC11" s="23">
        <v>9.368998529239235E-2</v>
      </c>
      <c r="BD11" s="23">
        <v>9.976153950164994E-2</v>
      </c>
      <c r="BE11" s="23">
        <v>0.90200148188543927</v>
      </c>
      <c r="BF11" s="24">
        <v>237246975.40829998</v>
      </c>
      <c r="BG11" s="25">
        <f t="shared" si="11"/>
        <v>1215.8600099007056</v>
      </c>
      <c r="BH11" s="25">
        <f t="shared" si="11"/>
        <v>1177.332972517363</v>
      </c>
      <c r="BI11" s="25">
        <f t="shared" si="11"/>
        <v>1138.1422988831735</v>
      </c>
      <c r="BJ11" s="25">
        <f t="shared" si="11"/>
        <v>1098.6027995268782</v>
      </c>
      <c r="BK11" s="25">
        <f t="shared" si="11"/>
        <v>1060.4437205846759</v>
      </c>
      <c r="BL11" s="25">
        <f t="shared" si="11"/>
        <v>1023.9420907358939</v>
      </c>
      <c r="BM11" s="25">
        <f t="shared" si="11"/>
        <v>988.86053530551214</v>
      </c>
      <c r="BN11" s="25">
        <f t="shared" si="11"/>
        <v>954.98491937848041</v>
      </c>
      <c r="BO11" s="25">
        <f t="shared" si="11"/>
        <v>922.12114877241629</v>
      </c>
      <c r="BP11" s="25">
        <f t="shared" si="11"/>
        <v>894.4212993880484</v>
      </c>
      <c r="BQ11" s="26">
        <f t="shared" si="15"/>
        <v>1047.4711794993148</v>
      </c>
      <c r="BR11" s="26">
        <f t="shared" si="16"/>
        <v>894.4212993880484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</row>
    <row r="12" spans="1:90" x14ac:dyDescent="0.25">
      <c r="A12" s="16" t="s">
        <v>51</v>
      </c>
      <c r="B12" s="17">
        <v>2294.5501021999999</v>
      </c>
      <c r="C12" s="17">
        <v>1000</v>
      </c>
      <c r="D12" s="17">
        <v>0</v>
      </c>
      <c r="E12" s="17">
        <v>68345446.737178013</v>
      </c>
      <c r="F12" s="17">
        <v>40972090</v>
      </c>
      <c r="G12" s="17">
        <v>37591123.001900002</v>
      </c>
      <c r="H12" s="17">
        <v>0</v>
      </c>
      <c r="I12" s="17">
        <v>83815.36127129996</v>
      </c>
      <c r="J12" s="17">
        <v>8354.9</v>
      </c>
      <c r="K12" s="17">
        <v>0</v>
      </c>
      <c r="L12" s="17">
        <f t="shared" si="12"/>
        <v>65835990.872742385</v>
      </c>
      <c r="M12" s="18">
        <f t="shared" si="13"/>
        <v>2156.8770960679999</v>
      </c>
      <c r="N12" s="19"/>
      <c r="O12" s="19">
        <f t="shared" si="0"/>
        <v>27190603.881900012</v>
      </c>
      <c r="P12" s="19">
        <f t="shared" ref="P12:P25" si="18">IF(N12&gt;0,MAX(N12,O12),O12)</f>
        <v>27190603.881900012</v>
      </c>
      <c r="Q12" s="19">
        <f t="shared" si="2"/>
        <v>0</v>
      </c>
      <c r="R12" s="19">
        <f t="shared" si="3"/>
        <v>51372609.11999999</v>
      </c>
      <c r="S12" s="19">
        <f t="shared" si="4"/>
        <v>51372609.11999999</v>
      </c>
      <c r="T12" s="19">
        <f t="shared" si="5"/>
        <v>68345446.737178013</v>
      </c>
      <c r="U12" s="19">
        <f t="shared" si="6"/>
        <v>83815.36127129996</v>
      </c>
      <c r="V12" s="20">
        <f t="shared" si="7"/>
        <v>0.51221432105704978</v>
      </c>
      <c r="W12" s="20">
        <f t="shared" si="8"/>
        <v>0.7</v>
      </c>
      <c r="X12" s="39">
        <f t="shared" si="14"/>
        <v>55043872.653932482</v>
      </c>
      <c r="Y12" s="39">
        <f t="shared" si="9"/>
        <v>131603636298.74759</v>
      </c>
      <c r="Z12" s="50">
        <f t="shared" si="10"/>
        <v>129274452178.92955</v>
      </c>
      <c r="AA12" s="50">
        <f t="shared" si="10"/>
        <v>126983214831.56841</v>
      </c>
      <c r="AB12" s="50">
        <f t="shared" si="10"/>
        <v>124729924256.66414</v>
      </c>
      <c r="AC12" s="50">
        <f t="shared" si="10"/>
        <v>122514580454.21681</v>
      </c>
      <c r="AD12" s="50">
        <f t="shared" si="10"/>
        <v>120337183424.22638</v>
      </c>
      <c r="AE12" s="50">
        <f t="shared" si="10"/>
        <v>118197733166.69281</v>
      </c>
      <c r="AF12" s="50">
        <f t="shared" si="10"/>
        <v>116096229681.61621</v>
      </c>
      <c r="AG12" s="50">
        <f t="shared" si="10"/>
        <v>114032672968.99652</v>
      </c>
      <c r="AH12" s="50">
        <f t="shared" si="10"/>
        <v>112007063028.83368</v>
      </c>
      <c r="AI12" s="50">
        <f t="shared" si="17"/>
        <v>110019399861.12778</v>
      </c>
      <c r="AJ12" s="21">
        <v>19220561.263695512</v>
      </c>
      <c r="AK12" s="22">
        <v>5427968.0941611556</v>
      </c>
      <c r="AL12" s="22">
        <v>6157105.7330128942</v>
      </c>
      <c r="AM12" s="22">
        <v>6984188.254216129</v>
      </c>
      <c r="AN12" s="22">
        <v>7922372.5700843642</v>
      </c>
      <c r="AO12" s="22">
        <v>8986582.9577741623</v>
      </c>
      <c r="AP12" s="22">
        <v>10193748.468976259</v>
      </c>
      <c r="AQ12" s="22">
        <v>11563072.230792977</v>
      </c>
      <c r="AR12" s="22">
        <v>12230636.385</v>
      </c>
      <c r="AS12" s="22">
        <v>12230636.385</v>
      </c>
      <c r="AT12" s="22">
        <v>12230636.385</v>
      </c>
      <c r="AU12" s="23">
        <v>1.7614935366131651E-2</v>
      </c>
      <c r="AV12" s="23">
        <v>2.5964685402505468E-2</v>
      </c>
      <c r="AW12" s="23">
        <v>3.5592358095439938E-2</v>
      </c>
      <c r="AX12" s="23">
        <v>4.6343175171739269E-2</v>
      </c>
      <c r="AY12" s="23">
        <v>5.7340124702598923E-2</v>
      </c>
      <c r="AZ12" s="23">
        <v>6.7351792572890243E-2</v>
      </c>
      <c r="BA12" s="23">
        <v>7.6418531615615654E-2</v>
      </c>
      <c r="BB12" s="23">
        <v>8.4578764026585318E-2</v>
      </c>
      <c r="BC12" s="23">
        <v>9.1869070206791983E-2</v>
      </c>
      <c r="BD12" s="23">
        <v>9.8324273478208546E-2</v>
      </c>
      <c r="BE12" s="23">
        <v>0.87749338804973098</v>
      </c>
      <c r="BF12" s="24">
        <v>140815385.2872</v>
      </c>
      <c r="BG12" s="25">
        <f t="shared" si="11"/>
        <v>1226.3219280786511</v>
      </c>
      <c r="BH12" s="25">
        <f t="shared" si="11"/>
        <v>1184.8176195466644</v>
      </c>
      <c r="BI12" s="25">
        <f t="shared" si="11"/>
        <v>1142.321057363755</v>
      </c>
      <c r="BJ12" s="25">
        <f t="shared" si="11"/>
        <v>1099.2373811963544</v>
      </c>
      <c r="BK12" s="25">
        <f t="shared" si="11"/>
        <v>1056.7507778053123</v>
      </c>
      <c r="BL12" s="25">
        <f t="shared" si="11"/>
        <v>1016.1744843957263</v>
      </c>
      <c r="BM12" s="25">
        <f t="shared" si="11"/>
        <v>977.21346982017269</v>
      </c>
      <c r="BN12" s="25">
        <f t="shared" si="11"/>
        <v>946.51023765674142</v>
      </c>
      <c r="BO12" s="25">
        <f t="shared" si="11"/>
        <v>922.81119336581173</v>
      </c>
      <c r="BP12" s="25">
        <f t="shared" si="11"/>
        <v>900.53076716132944</v>
      </c>
      <c r="BQ12" s="26">
        <f t="shared" si="15"/>
        <v>1047.2688916390521</v>
      </c>
      <c r="BR12" s="26">
        <f t="shared" si="16"/>
        <v>900.53076716132944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</row>
    <row r="13" spans="1:90" x14ac:dyDescent="0.25">
      <c r="A13" s="16" t="s">
        <v>52</v>
      </c>
      <c r="B13" s="17">
        <v>2077.0173885999998</v>
      </c>
      <c r="C13" s="17">
        <v>1000</v>
      </c>
      <c r="D13" s="17">
        <v>1694.9226693999999</v>
      </c>
      <c r="E13" s="17">
        <v>366833182.50428218</v>
      </c>
      <c r="F13" s="17">
        <v>1502308</v>
      </c>
      <c r="G13" s="17">
        <v>0</v>
      </c>
      <c r="H13" s="17">
        <v>4093831</v>
      </c>
      <c r="I13" s="17">
        <v>250089.58781180004</v>
      </c>
      <c r="J13" s="17">
        <v>0</v>
      </c>
      <c r="K13" s="17">
        <v>0</v>
      </c>
      <c r="L13" s="17">
        <f t="shared" si="12"/>
        <v>5212939.99406482</v>
      </c>
      <c r="M13" s="18">
        <f t="shared" si="13"/>
        <v>1952.3963452839996</v>
      </c>
      <c r="N13" s="19"/>
      <c r="O13" s="19">
        <f t="shared" si="0"/>
        <v>1502308</v>
      </c>
      <c r="P13" s="19">
        <f t="shared" si="18"/>
        <v>1502308</v>
      </c>
      <c r="Q13" s="19">
        <f t="shared" si="2"/>
        <v>4093831</v>
      </c>
      <c r="R13" s="19">
        <f t="shared" si="3"/>
        <v>0</v>
      </c>
      <c r="S13" s="19">
        <f t="shared" si="4"/>
        <v>0</v>
      </c>
      <c r="T13" s="19">
        <f t="shared" si="5"/>
        <v>366833182.50428218</v>
      </c>
      <c r="U13" s="19">
        <f t="shared" si="6"/>
        <v>250089.58781180004</v>
      </c>
      <c r="V13" s="20"/>
      <c r="W13" s="20"/>
      <c r="X13" s="39">
        <f t="shared" si="14"/>
        <v>5119330.3988938341</v>
      </c>
      <c r="Y13" s="39">
        <f t="shared" si="9"/>
        <v>10059046805.625359</v>
      </c>
      <c r="Z13" s="50">
        <f t="shared" ref="Z13:AH22" si="19">(Z$55*((Z$55*$B13)+(Z$56*$M13))*$F13)+(Z$56*((Z$55*$B13)+(Z$56*$M13))*$P13)+(Z$55*$D13*$H13)+(Z$56*$D13*$Q13)+(Z$55*$C13*$G13)+(Z$56*$C13*$S13)</f>
        <v>10040324886.591162</v>
      </c>
      <c r="AA13" s="50">
        <f t="shared" si="19"/>
        <v>10021602967.556967</v>
      </c>
      <c r="AB13" s="50">
        <f t="shared" si="19"/>
        <v>10002881048.522766</v>
      </c>
      <c r="AC13" s="50">
        <f t="shared" si="19"/>
        <v>9984159129.4885712</v>
      </c>
      <c r="AD13" s="50">
        <f t="shared" si="19"/>
        <v>9965437210.4543724</v>
      </c>
      <c r="AE13" s="50">
        <f t="shared" si="19"/>
        <v>9946715291.4201756</v>
      </c>
      <c r="AF13" s="50">
        <f t="shared" si="19"/>
        <v>9927993372.3859768</v>
      </c>
      <c r="AG13" s="50">
        <f t="shared" si="19"/>
        <v>9909271453.3517818</v>
      </c>
      <c r="AH13" s="50">
        <f t="shared" si="19"/>
        <v>9890549534.317585</v>
      </c>
      <c r="AI13" s="50">
        <f t="shared" si="17"/>
        <v>9871827615.2833862</v>
      </c>
      <c r="AJ13" s="21"/>
      <c r="AK13" s="22">
        <v>1046926.8679999999</v>
      </c>
      <c r="AL13" s="22">
        <v>1046926.8679999999</v>
      </c>
      <c r="AM13" s="22">
        <v>1046926.8679999999</v>
      </c>
      <c r="AN13" s="22">
        <v>1046926.8679999999</v>
      </c>
      <c r="AO13" s="22">
        <v>1046926.8679999999</v>
      </c>
      <c r="AP13" s="22">
        <v>1046926.8679999999</v>
      </c>
      <c r="AQ13" s="22">
        <v>1046926.8679999999</v>
      </c>
      <c r="AR13" s="22">
        <v>1046926.8679999999</v>
      </c>
      <c r="AS13" s="22">
        <v>1046926.8679999999</v>
      </c>
      <c r="AT13" s="22">
        <v>1046926.8679999999</v>
      </c>
      <c r="AU13" s="23">
        <v>1.2935951595377262E-2</v>
      </c>
      <c r="AV13" s="23">
        <v>2.0390597459158413E-2</v>
      </c>
      <c r="AW13" s="23">
        <v>2.9243784150046345E-2</v>
      </c>
      <c r="AX13" s="23">
        <v>3.9342908474585984E-2</v>
      </c>
      <c r="AY13" s="23">
        <v>5.0533577190452539E-2</v>
      </c>
      <c r="AZ13" s="23">
        <v>6.1312614687611545E-2</v>
      </c>
      <c r="BA13" s="23">
        <v>7.1133000748976744E-2</v>
      </c>
      <c r="BB13" s="23">
        <v>8.0030262278284595E-2</v>
      </c>
      <c r="BC13" s="23">
        <v>8.8038272014961574E-2</v>
      </c>
      <c r="BD13" s="23">
        <v>9.5189320054825319E-2</v>
      </c>
      <c r="BE13" s="23">
        <v>0.96236732407479131</v>
      </c>
      <c r="BF13" s="24">
        <v>10363057.6907</v>
      </c>
      <c r="BG13" s="25">
        <f t="shared" si="11"/>
        <v>1482.0437464093759</v>
      </c>
      <c r="BH13" s="25">
        <f t="shared" si="11"/>
        <v>1463.8791212695769</v>
      </c>
      <c r="BI13" s="25">
        <f t="shared" si="11"/>
        <v>1443.2838763450145</v>
      </c>
      <c r="BJ13" s="25">
        <f t="shared" si="11"/>
        <v>1420.7613544744634</v>
      </c>
      <c r="BK13" s="25">
        <f t="shared" si="11"/>
        <v>1396.7944360058646</v>
      </c>
      <c r="BL13" s="25">
        <f t="shared" si="11"/>
        <v>1374.2913388414418</v>
      </c>
      <c r="BM13" s="25">
        <f t="shared" si="11"/>
        <v>1354.1245840499814</v>
      </c>
      <c r="BN13" s="25">
        <f t="shared" si="11"/>
        <v>1336.0681566330711</v>
      </c>
      <c r="BO13" s="25">
        <f t="shared" si="11"/>
        <v>1319.9282083055866</v>
      </c>
      <c r="BP13" s="25">
        <f t="shared" si="11"/>
        <v>1305.5378190093093</v>
      </c>
      <c r="BQ13" s="26">
        <f t="shared" si="15"/>
        <v>1389.6712641343684</v>
      </c>
      <c r="BR13" s="26">
        <f t="shared" si="16"/>
        <v>1305.5378190093093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</row>
    <row r="14" spans="1:90" x14ac:dyDescent="0.25">
      <c r="A14" s="30" t="s">
        <v>53</v>
      </c>
      <c r="B14" s="17">
        <v>0</v>
      </c>
      <c r="C14" s="17">
        <v>1000</v>
      </c>
      <c r="D14" s="17">
        <v>0</v>
      </c>
      <c r="E14" s="17">
        <v>0</v>
      </c>
      <c r="F14" s="17">
        <v>0</v>
      </c>
      <c r="G14" s="17">
        <v>1639922</v>
      </c>
      <c r="H14" s="17">
        <v>0</v>
      </c>
      <c r="I14" s="17">
        <v>0</v>
      </c>
      <c r="J14" s="17">
        <v>620</v>
      </c>
      <c r="K14" s="17">
        <v>0</v>
      </c>
      <c r="L14" s="17">
        <f t="shared" si="12"/>
        <v>819961</v>
      </c>
      <c r="M14" s="18"/>
      <c r="N14" s="19"/>
      <c r="O14" s="19"/>
      <c r="P14" s="19">
        <f t="shared" si="18"/>
        <v>0</v>
      </c>
      <c r="Q14" s="19"/>
      <c r="R14" s="19">
        <f t="shared" si="3"/>
        <v>1639922</v>
      </c>
      <c r="S14" s="19">
        <f t="shared" si="4"/>
        <v>1639922</v>
      </c>
      <c r="T14" s="19">
        <f t="shared" si="5"/>
        <v>0</v>
      </c>
      <c r="U14" s="19">
        <f t="shared" si="6"/>
        <v>0</v>
      </c>
      <c r="V14" s="20">
        <f>G14/(8784*J14)</f>
        <v>0.30111970444796993</v>
      </c>
      <c r="W14" s="20">
        <f>(R14-(0.15*8784*K14))/(8784*J14)</f>
        <v>0.30111970444796993</v>
      </c>
      <c r="X14" s="39">
        <f t="shared" si="14"/>
        <v>819961</v>
      </c>
      <c r="Y14" s="39">
        <f t="shared" si="9"/>
        <v>1639922000</v>
      </c>
      <c r="Z14" s="50">
        <f t="shared" si="19"/>
        <v>1639922000</v>
      </c>
      <c r="AA14" s="50">
        <f t="shared" si="19"/>
        <v>1639922000</v>
      </c>
      <c r="AB14" s="50">
        <f t="shared" si="19"/>
        <v>1639922000</v>
      </c>
      <c r="AC14" s="50">
        <f t="shared" si="19"/>
        <v>1639922000</v>
      </c>
      <c r="AD14" s="50">
        <f t="shared" si="19"/>
        <v>1639922000</v>
      </c>
      <c r="AE14" s="50">
        <f t="shared" si="19"/>
        <v>1639922000</v>
      </c>
      <c r="AF14" s="50">
        <f t="shared" si="19"/>
        <v>1639922000</v>
      </c>
      <c r="AG14" s="50">
        <f t="shared" si="19"/>
        <v>1639922000</v>
      </c>
      <c r="AH14" s="50">
        <f t="shared" si="19"/>
        <v>1639922000</v>
      </c>
      <c r="AI14" s="50">
        <f t="shared" si="17"/>
        <v>1639922000</v>
      </c>
      <c r="AJ14" s="21"/>
      <c r="AK14" s="22">
        <v>3185880.3281693324</v>
      </c>
      <c r="AL14" s="22">
        <v>3196687.1701874998</v>
      </c>
      <c r="AM14" s="22">
        <v>3196687.1701874998</v>
      </c>
      <c r="AN14" s="22">
        <v>3196687.1701874998</v>
      </c>
      <c r="AO14" s="22">
        <v>3196687.1701874998</v>
      </c>
      <c r="AP14" s="22">
        <v>3196687.1701874998</v>
      </c>
      <c r="AQ14" s="22">
        <v>3196687.1701874998</v>
      </c>
      <c r="AR14" s="22">
        <v>3196687.1701874998</v>
      </c>
      <c r="AS14" s="22">
        <v>3196687.1701874998</v>
      </c>
      <c r="AT14" s="22">
        <v>3196687.1701874998</v>
      </c>
      <c r="AU14" s="23">
        <v>3.8043220220796779E-2</v>
      </c>
      <c r="AV14" s="23">
        <v>4.9842207824726745E-2</v>
      </c>
      <c r="AW14" s="23">
        <v>6.0627723450186154E-2</v>
      </c>
      <c r="AX14" s="23">
        <v>7.0440724340313246E-2</v>
      </c>
      <c r="AY14" s="23">
        <v>7.9320223868099643E-2</v>
      </c>
      <c r="AZ14" s="23">
        <v>8.7303379951876967E-2</v>
      </c>
      <c r="BA14" s="23">
        <v>9.4425579405740506E-2</v>
      </c>
      <c r="BB14" s="23">
        <v>0.10072051841129301</v>
      </c>
      <c r="BC14" s="23">
        <v>0.10622027928854094</v>
      </c>
      <c r="BD14" s="23">
        <v>0.11095540373561535</v>
      </c>
      <c r="BE14" s="23">
        <v>0.46825537415146617</v>
      </c>
      <c r="BF14" s="24">
        <v>25492619.6109</v>
      </c>
      <c r="BG14" s="25">
        <f t="shared" si="11"/>
        <v>310.59561836624295</v>
      </c>
      <c r="BH14" s="25">
        <f t="shared" si="11"/>
        <v>301.92365429989502</v>
      </c>
      <c r="BI14" s="25">
        <f t="shared" si="11"/>
        <v>294.93272265602161</v>
      </c>
      <c r="BJ14" s="25">
        <f t="shared" si="11"/>
        <v>288.84762375221999</v>
      </c>
      <c r="BK14" s="25">
        <f t="shared" si="11"/>
        <v>283.55383200649601</v>
      </c>
      <c r="BL14" s="25">
        <f t="shared" si="11"/>
        <v>278.95738717392476</v>
      </c>
      <c r="BM14" s="25">
        <f t="shared" si="11"/>
        <v>274.98063837802073</v>
      </c>
      <c r="BN14" s="25">
        <f t="shared" si="11"/>
        <v>271.55901728366979</v>
      </c>
      <c r="BO14" s="25">
        <f t="shared" si="11"/>
        <v>268.63856284579828</v>
      </c>
      <c r="BP14" s="25">
        <f t="shared" si="11"/>
        <v>266.17400263686335</v>
      </c>
      <c r="BQ14" s="26">
        <f t="shared" si="15"/>
        <v>284.0163059399153</v>
      </c>
      <c r="BR14" s="26">
        <f t="shared" si="16"/>
        <v>266.17400263686335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</row>
    <row r="15" spans="1:90" x14ac:dyDescent="0.25">
      <c r="A15" s="16" t="s">
        <v>54</v>
      </c>
      <c r="B15" s="17">
        <v>2334.1314781999999</v>
      </c>
      <c r="C15" s="17">
        <v>1000</v>
      </c>
      <c r="D15" s="17">
        <v>0</v>
      </c>
      <c r="E15" s="17">
        <v>502713810.86605561</v>
      </c>
      <c r="F15" s="17">
        <v>79166165</v>
      </c>
      <c r="G15" s="17">
        <v>7870423.0049999999</v>
      </c>
      <c r="H15" s="17">
        <v>0</v>
      </c>
      <c r="I15" s="17">
        <v>727383.22051619994</v>
      </c>
      <c r="J15" s="17">
        <v>3395.6</v>
      </c>
      <c r="K15" s="17">
        <v>0</v>
      </c>
      <c r="L15" s="17">
        <f t="shared" si="12"/>
        <v>96578687.275370568</v>
      </c>
      <c r="M15" s="18">
        <f t="shared" si="13"/>
        <v>2194.0835895079999</v>
      </c>
      <c r="N15" s="19"/>
      <c r="O15" s="19">
        <f t="shared" ref="O15:O40" si="20">MAX(F15-((R15-G15)*(F15/(F15+H15))), 0)</f>
        <v>66157722.725000001</v>
      </c>
      <c r="P15" s="19">
        <f t="shared" si="18"/>
        <v>66157722.725000001</v>
      </c>
      <c r="Q15" s="19">
        <f t="shared" ref="Q15:Q40" si="21">MAX(H15-((R15-G15)*(H15/(H15+F15))),0)</f>
        <v>0</v>
      </c>
      <c r="R15" s="19">
        <f t="shared" si="3"/>
        <v>20878865.279999997</v>
      </c>
      <c r="S15" s="19">
        <f t="shared" si="4"/>
        <v>20878865.279999997</v>
      </c>
      <c r="T15" s="19">
        <f t="shared" si="5"/>
        <v>502713810.86605561</v>
      </c>
      <c r="U15" s="19">
        <f t="shared" si="6"/>
        <v>727383.22051619994</v>
      </c>
      <c r="V15" s="20">
        <f>G15/(8784*J15)</f>
        <v>0.26386951731411334</v>
      </c>
      <c r="W15" s="20">
        <f>(R15-(0.15*8784*K15))/(8784*J15)</f>
        <v>0.7</v>
      </c>
      <c r="X15" s="39">
        <f t="shared" si="14"/>
        <v>83268576.42050451</v>
      </c>
      <c r="Y15" s="39">
        <f t="shared" si="9"/>
        <v>192654660739.87509</v>
      </c>
      <c r="Z15" s="50">
        <f t="shared" si="19"/>
        <v>189828676130.08124</v>
      </c>
      <c r="AA15" s="50">
        <f t="shared" si="19"/>
        <v>187039127617.80301</v>
      </c>
      <c r="AB15" s="50">
        <f t="shared" si="19"/>
        <v>184286015203.0405</v>
      </c>
      <c r="AC15" s="50">
        <f t="shared" si="19"/>
        <v>181569338885.79373</v>
      </c>
      <c r="AD15" s="50">
        <f t="shared" si="19"/>
        <v>178889098666.06268</v>
      </c>
      <c r="AE15" s="50">
        <f t="shared" si="19"/>
        <v>176245294543.84729</v>
      </c>
      <c r="AF15" s="50">
        <f t="shared" si="19"/>
        <v>173637926519.14767</v>
      </c>
      <c r="AG15" s="50">
        <f t="shared" si="19"/>
        <v>171066994591.96371</v>
      </c>
      <c r="AH15" s="50">
        <f t="shared" si="19"/>
        <v>168532498762.2955</v>
      </c>
      <c r="AI15" s="50">
        <f t="shared" si="17"/>
        <v>166034439030.14297</v>
      </c>
      <c r="AJ15" s="21">
        <v>5305342.0031535765</v>
      </c>
      <c r="AK15" s="22">
        <v>10562948.774062034</v>
      </c>
      <c r="AL15" s="22">
        <v>11194781.062601805</v>
      </c>
      <c r="AM15" s="22">
        <v>11864406.968187384</v>
      </c>
      <c r="AN15" s="22">
        <v>12574087.150040077</v>
      </c>
      <c r="AO15" s="22">
        <v>13326217.490747312</v>
      </c>
      <c r="AP15" s="22">
        <v>14123337.184769994</v>
      </c>
      <c r="AQ15" s="22">
        <v>14968137.310771216</v>
      </c>
      <c r="AR15" s="22">
        <v>15863469.916706521</v>
      </c>
      <c r="AS15" s="22">
        <v>16812357.648347016</v>
      </c>
      <c r="AT15" s="22">
        <v>17818003.953741267</v>
      </c>
      <c r="AU15" s="23">
        <v>4.361158168069415E-2</v>
      </c>
      <c r="AV15" s="23">
        <v>5.5268462953305439E-2</v>
      </c>
      <c r="AW15" s="23">
        <v>6.5964962928968585E-2</v>
      </c>
      <c r="AX15" s="23">
        <v>7.5731445301236738E-2</v>
      </c>
      <c r="AY15" s="23">
        <v>8.4596895879422415E-2</v>
      </c>
      <c r="AZ15" s="23">
        <v>9.2588975782934665E-2</v>
      </c>
      <c r="BA15" s="23">
        <v>9.9734072436781632E-2</v>
      </c>
      <c r="BB15" s="23">
        <v>0.10605734845647309</v>
      </c>
      <c r="BC15" s="23">
        <v>0.11158278850697179</v>
      </c>
      <c r="BD15" s="23">
        <v>0.11633324421690042</v>
      </c>
      <c r="BE15" s="23">
        <v>1.2699014351631996</v>
      </c>
      <c r="BF15" s="24">
        <v>154319858.30039999</v>
      </c>
      <c r="BG15" s="25">
        <f t="shared" si="11"/>
        <v>1724.6036546667133</v>
      </c>
      <c r="BH15" s="25">
        <f t="shared" si="11"/>
        <v>1662.7064544390191</v>
      </c>
      <c r="BI15" s="25">
        <f t="shared" si="11"/>
        <v>1605.2752381696782</v>
      </c>
      <c r="BJ15" s="25">
        <f t="shared" si="11"/>
        <v>1551.791012321585</v>
      </c>
      <c r="BK15" s="25">
        <f t="shared" si="11"/>
        <v>1501.8086563010202</v>
      </c>
      <c r="BL15" s="25">
        <f t="shared" si="11"/>
        <v>1454.944023015137</v>
      </c>
      <c r="BM15" s="25">
        <f t="shared" si="11"/>
        <v>1410.8636464122771</v>
      </c>
      <c r="BN15" s="25">
        <f t="shared" si="11"/>
        <v>1369.276463123095</v>
      </c>
      <c r="BO15" s="25">
        <f t="shared" si="11"/>
        <v>1329.927104955726</v>
      </c>
      <c r="BP15" s="25">
        <f t="shared" si="11"/>
        <v>1292.5904274889449</v>
      </c>
      <c r="BQ15" s="26">
        <f t="shared" si="15"/>
        <v>1490.3786680893197</v>
      </c>
      <c r="BR15" s="26">
        <f t="shared" si="16"/>
        <v>1292.5904274889449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</row>
    <row r="16" spans="1:90" x14ac:dyDescent="0.25">
      <c r="A16" s="16" t="s">
        <v>55</v>
      </c>
      <c r="B16" s="17">
        <v>2158.1427699999999</v>
      </c>
      <c r="C16" s="17">
        <v>1000</v>
      </c>
      <c r="D16" s="17">
        <v>0</v>
      </c>
      <c r="E16" s="17">
        <v>2498940947.3439569</v>
      </c>
      <c r="F16" s="17">
        <v>87213268</v>
      </c>
      <c r="G16" s="17">
        <v>12839308.9999</v>
      </c>
      <c r="H16" s="17">
        <v>0</v>
      </c>
      <c r="I16" s="17">
        <v>1631176.6947404</v>
      </c>
      <c r="J16" s="17">
        <v>2767.7</v>
      </c>
      <c r="K16" s="17">
        <v>0</v>
      </c>
      <c r="L16" s="17">
        <f t="shared" si="12"/>
        <v>101778466.86475815</v>
      </c>
      <c r="M16" s="18">
        <f t="shared" si="13"/>
        <v>2028.6542037999998</v>
      </c>
      <c r="N16" s="19"/>
      <c r="O16" s="19">
        <f t="shared" si="20"/>
        <v>83034543.239900008</v>
      </c>
      <c r="P16" s="19">
        <f t="shared" si="18"/>
        <v>83034543.239900008</v>
      </c>
      <c r="Q16" s="19">
        <f t="shared" si="21"/>
        <v>0</v>
      </c>
      <c r="R16" s="19">
        <f t="shared" si="3"/>
        <v>17018033.759999998</v>
      </c>
      <c r="S16" s="19">
        <f t="shared" si="4"/>
        <v>17018033.759999998</v>
      </c>
      <c r="T16" s="19">
        <f t="shared" si="5"/>
        <v>2498940947.3439569</v>
      </c>
      <c r="U16" s="19">
        <f t="shared" si="6"/>
        <v>1631176.6947404</v>
      </c>
      <c r="V16" s="20">
        <f>G16/(8784*J16)</f>
        <v>0.5281171977137975</v>
      </c>
      <c r="W16" s="20">
        <f>(R16-(0.15*8784*K16))/(8784*J16)</f>
        <v>0.7</v>
      </c>
      <c r="X16" s="39">
        <f t="shared" si="14"/>
        <v>93982674.955789983</v>
      </c>
      <c r="Y16" s="39">
        <f t="shared" si="9"/>
        <v>201057992782.17233</v>
      </c>
      <c r="Z16" s="50">
        <f t="shared" si="19"/>
        <v>199450135663.38309</v>
      </c>
      <c r="AA16" s="50">
        <f t="shared" si="19"/>
        <v>197853100486.14835</v>
      </c>
      <c r="AB16" s="50">
        <f t="shared" si="19"/>
        <v>196266887250.46817</v>
      </c>
      <c r="AC16" s="50">
        <f t="shared" si="19"/>
        <v>194691495956.34265</v>
      </c>
      <c r="AD16" s="50">
        <f t="shared" si="19"/>
        <v>193126926603.77173</v>
      </c>
      <c r="AE16" s="50">
        <f t="shared" si="19"/>
        <v>191573179192.7554</v>
      </c>
      <c r="AF16" s="50">
        <f t="shared" si="19"/>
        <v>190030253723.29364</v>
      </c>
      <c r="AG16" s="50">
        <f t="shared" si="19"/>
        <v>188498150195.38651</v>
      </c>
      <c r="AH16" s="50">
        <f t="shared" si="19"/>
        <v>186976868609.03397</v>
      </c>
      <c r="AI16" s="50">
        <f t="shared" si="17"/>
        <v>185466408964.23599</v>
      </c>
      <c r="AJ16" s="21"/>
      <c r="AK16" s="22">
        <v>4474097.5541361207</v>
      </c>
      <c r="AL16" s="22">
        <v>4741719.7264334615</v>
      </c>
      <c r="AM16" s="22">
        <v>5025349.9598511811</v>
      </c>
      <c r="AN16" s="22">
        <v>5325945.7909739129</v>
      </c>
      <c r="AO16" s="22">
        <v>5644522.03229897</v>
      </c>
      <c r="AP16" s="22">
        <v>5982154.1982466178</v>
      </c>
      <c r="AQ16" s="22">
        <v>6339982.1361002298</v>
      </c>
      <c r="AR16" s="22">
        <v>6719213.8741344018</v>
      </c>
      <c r="AS16" s="22">
        <v>7121129.6999223102</v>
      </c>
      <c r="AT16" s="22">
        <v>7547086.4825906968</v>
      </c>
      <c r="AU16" s="23">
        <v>3.1956727591867851E-2</v>
      </c>
      <c r="AV16" s="23">
        <v>4.3265104376892377E-2</v>
      </c>
      <c r="AW16" s="23">
        <v>5.4906687375825887E-2</v>
      </c>
      <c r="AX16" s="23">
        <v>6.5587996988725653E-2</v>
      </c>
      <c r="AY16" s="23">
        <v>7.533938362006927E-2</v>
      </c>
      <c r="AZ16" s="23">
        <v>8.4189820172546906E-2</v>
      </c>
      <c r="BA16" s="23">
        <v>9.216695522320105E-2</v>
      </c>
      <c r="BB16" s="23">
        <v>9.9297164001421079E-2</v>
      </c>
      <c r="BC16" s="23">
        <v>0.10560559725699863</v>
      </c>
      <c r="BD16" s="23">
        <v>0.11111622810286446</v>
      </c>
      <c r="BE16" s="23">
        <v>1.0283960752376078</v>
      </c>
      <c r="BF16" s="24">
        <v>113071949.2175</v>
      </c>
      <c r="BG16" s="25">
        <f t="shared" si="11"/>
        <v>1839.7263115230273</v>
      </c>
      <c r="BH16" s="25">
        <f t="shared" si="11"/>
        <v>1799.824500641279</v>
      </c>
      <c r="BI16" s="25">
        <f t="shared" si="11"/>
        <v>1760.2746333375003</v>
      </c>
      <c r="BJ16" s="25">
        <f t="shared" si="11"/>
        <v>1723.3030470375659</v>
      </c>
      <c r="BK16" s="25">
        <f t="shared" si="11"/>
        <v>1688.6564927447048</v>
      </c>
      <c r="BL16" s="25">
        <f t="shared" si="11"/>
        <v>1656.1115579068201</v>
      </c>
      <c r="BM16" s="25">
        <f t="shared" si="11"/>
        <v>1625.4701824071847</v>
      </c>
      <c r="BN16" s="25">
        <f t="shared" si="11"/>
        <v>1596.555940796148</v>
      </c>
      <c r="BO16" s="25">
        <f t="shared" si="11"/>
        <v>1569.210941255646</v>
      </c>
      <c r="BP16" s="25">
        <f t="shared" si="11"/>
        <v>1543.2932242687334</v>
      </c>
      <c r="BQ16" s="26">
        <f t="shared" si="15"/>
        <v>1680.2426831918613</v>
      </c>
      <c r="BR16" s="26">
        <f t="shared" si="16"/>
        <v>1543.2932242687334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</row>
    <row r="17" spans="1:90" x14ac:dyDescent="0.25">
      <c r="A17" s="16" t="s">
        <v>56</v>
      </c>
      <c r="B17" s="17">
        <v>2251.3328427000001</v>
      </c>
      <c r="C17" s="17">
        <v>1000</v>
      </c>
      <c r="D17" s="17">
        <v>2421.6860683</v>
      </c>
      <c r="E17" s="17">
        <v>0</v>
      </c>
      <c r="F17" s="17">
        <v>33055156</v>
      </c>
      <c r="G17" s="17">
        <v>1437496.0001000001</v>
      </c>
      <c r="H17" s="17">
        <v>305111</v>
      </c>
      <c r="I17" s="17">
        <v>0</v>
      </c>
      <c r="J17" s="17">
        <v>1263.9000000000001</v>
      </c>
      <c r="K17" s="17">
        <v>0</v>
      </c>
      <c r="L17" s="17">
        <f t="shared" si="12"/>
        <v>38297268.690728523</v>
      </c>
      <c r="M17" s="18">
        <f t="shared" si="13"/>
        <v>2116.2528721379999</v>
      </c>
      <c r="N17" s="19"/>
      <c r="O17" s="19">
        <f t="shared" si="20"/>
        <v>26779113.810829978</v>
      </c>
      <c r="P17" s="19">
        <f t="shared" si="18"/>
        <v>26779113.810829978</v>
      </c>
      <c r="Q17" s="19">
        <f t="shared" si="21"/>
        <v>247180.86927002086</v>
      </c>
      <c r="R17" s="19">
        <f t="shared" si="3"/>
        <v>7771468.3200000003</v>
      </c>
      <c r="S17" s="19">
        <f t="shared" si="4"/>
        <v>7771468.3200000003</v>
      </c>
      <c r="T17" s="19">
        <f t="shared" si="5"/>
        <v>0</v>
      </c>
      <c r="U17" s="19">
        <f t="shared" si="6"/>
        <v>0</v>
      </c>
      <c r="V17" s="20">
        <f>G17/(8784*J17)</f>
        <v>0.129479675993841</v>
      </c>
      <c r="W17" s="20">
        <f>(R17-(0.15*8784*K17))/(8784*J17)</f>
        <v>0.7</v>
      </c>
      <c r="X17" s="39">
        <f t="shared" si="14"/>
        <v>32520719.651470408</v>
      </c>
      <c r="Y17" s="39">
        <f t="shared" si="9"/>
        <v>76594537381.457047</v>
      </c>
      <c r="Z17" s="50">
        <f t="shared" si="19"/>
        <v>75362928490.131134</v>
      </c>
      <c r="AA17" s="50">
        <f t="shared" si="19"/>
        <v>74148274950.68837</v>
      </c>
      <c r="AB17" s="50">
        <f t="shared" si="19"/>
        <v>72950576763.128815</v>
      </c>
      <c r="AC17" s="50">
        <f t="shared" si="19"/>
        <v>71769833927.452393</v>
      </c>
      <c r="AD17" s="50">
        <f t="shared" si="19"/>
        <v>70606046443.659195</v>
      </c>
      <c r="AE17" s="50">
        <f t="shared" si="19"/>
        <v>69459214311.749146</v>
      </c>
      <c r="AF17" s="50">
        <f t="shared" si="19"/>
        <v>68329337531.722298</v>
      </c>
      <c r="AG17" s="50">
        <f t="shared" si="19"/>
        <v>67216416103.578636</v>
      </c>
      <c r="AH17" s="50">
        <f t="shared" si="19"/>
        <v>66120450027.318146</v>
      </c>
      <c r="AI17" s="50">
        <f t="shared" si="17"/>
        <v>65041439302.940819</v>
      </c>
      <c r="AJ17" s="21">
        <v>277784.49248620583</v>
      </c>
      <c r="AK17" s="22">
        <v>8565920.5484688003</v>
      </c>
      <c r="AL17" s="22">
        <v>8565920.5484688003</v>
      </c>
      <c r="AM17" s="22">
        <v>8565920.5484688003</v>
      </c>
      <c r="AN17" s="22">
        <v>8565920.5484688003</v>
      </c>
      <c r="AO17" s="22">
        <v>8565920.5484688003</v>
      </c>
      <c r="AP17" s="22">
        <v>8565920.5484688003</v>
      </c>
      <c r="AQ17" s="22">
        <v>8565920.5484688003</v>
      </c>
      <c r="AR17" s="22">
        <v>8565920.5484688003</v>
      </c>
      <c r="AS17" s="22">
        <v>8565920.5484688003</v>
      </c>
      <c r="AT17" s="22">
        <v>8565920.5484688003</v>
      </c>
      <c r="AU17" s="23">
        <v>4.6458138612440365E-2</v>
      </c>
      <c r="AV17" s="23">
        <v>5.7815701996899123E-2</v>
      </c>
      <c r="AW17" s="23">
        <v>6.821197409508474E-2</v>
      </c>
      <c r="AX17" s="23">
        <v>7.7679294154383863E-2</v>
      </c>
      <c r="AY17" s="23">
        <v>8.6248524613371208E-2</v>
      </c>
      <c r="AZ17" s="23">
        <v>9.3949110781313627E-2</v>
      </c>
      <c r="BA17" s="23">
        <v>0.10080913799186138</v>
      </c>
      <c r="BB17" s="23">
        <v>0.10685538633593043</v>
      </c>
      <c r="BC17" s="23">
        <v>0.11211338307438524</v>
      </c>
      <c r="BD17" s="23">
        <v>0.11660745282691856</v>
      </c>
      <c r="BE17" s="23">
        <v>1.1303387570565711</v>
      </c>
      <c r="BF17" s="24">
        <v>49141853.409999996</v>
      </c>
      <c r="BG17" s="25">
        <f t="shared" si="11"/>
        <v>1641.0176893438381</v>
      </c>
      <c r="BH17" s="25">
        <f t="shared" si="11"/>
        <v>1595.1821341357218</v>
      </c>
      <c r="BI17" s="25">
        <f t="shared" si="11"/>
        <v>1552.3535986372765</v>
      </c>
      <c r="BJ17" s="25">
        <f t="shared" si="11"/>
        <v>1512.2564302741664</v>
      </c>
      <c r="BK17" s="25">
        <f t="shared" si="11"/>
        <v>1474.64959941435</v>
      </c>
      <c r="BL17" s="25">
        <f t="shared" si="11"/>
        <v>1439.3215715101053</v>
      </c>
      <c r="BM17" s="25">
        <f t="shared" si="11"/>
        <v>1406.0860728200742</v>
      </c>
      <c r="BN17" s="25">
        <f t="shared" si="11"/>
        <v>1374.7785739177684</v>
      </c>
      <c r="BO17" s="25">
        <f t="shared" si="11"/>
        <v>1345.2533537180302</v>
      </c>
      <c r="BP17" s="25">
        <f t="shared" si="11"/>
        <v>1317.3810360425841</v>
      </c>
      <c r="BQ17" s="26">
        <f t="shared" si="15"/>
        <v>1465.8280059813915</v>
      </c>
      <c r="BR17" s="26">
        <f t="shared" si="16"/>
        <v>1317.3810360425841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</row>
    <row r="18" spans="1:90" x14ac:dyDescent="0.25">
      <c r="A18" s="16" t="s">
        <v>57</v>
      </c>
      <c r="B18" s="17">
        <v>2363.8496110000001</v>
      </c>
      <c r="C18" s="17">
        <v>0</v>
      </c>
      <c r="D18" s="17">
        <v>1560.4262702000001</v>
      </c>
      <c r="E18" s="17">
        <v>0</v>
      </c>
      <c r="F18" s="17">
        <v>27979593</v>
      </c>
      <c r="G18" s="17">
        <v>0</v>
      </c>
      <c r="H18" s="17">
        <v>1632997</v>
      </c>
      <c r="I18" s="17">
        <v>0</v>
      </c>
      <c r="J18" s="17">
        <v>0</v>
      </c>
      <c r="K18" s="17">
        <v>0</v>
      </c>
      <c r="L18" s="17">
        <f t="shared" si="12"/>
        <v>34343860.723473057</v>
      </c>
      <c r="M18" s="18">
        <f t="shared" si="13"/>
        <v>2222.0186343400001</v>
      </c>
      <c r="N18" s="19"/>
      <c r="O18" s="19">
        <f t="shared" si="20"/>
        <v>27979593</v>
      </c>
      <c r="P18" s="19">
        <f t="shared" si="18"/>
        <v>27979593</v>
      </c>
      <c r="Q18" s="19">
        <f t="shared" si="21"/>
        <v>1632997</v>
      </c>
      <c r="R18" s="19">
        <f t="shared" si="3"/>
        <v>0</v>
      </c>
      <c r="S18" s="19">
        <f t="shared" si="4"/>
        <v>0</v>
      </c>
      <c r="T18" s="19">
        <f t="shared" si="5"/>
        <v>0</v>
      </c>
      <c r="U18" s="19">
        <f t="shared" si="6"/>
        <v>0</v>
      </c>
      <c r="V18" s="20"/>
      <c r="W18" s="20"/>
      <c r="X18" s="39">
        <f t="shared" si="14"/>
        <v>32359674.222603407</v>
      </c>
      <c r="Y18" s="39">
        <f t="shared" si="9"/>
        <v>68687721446.946114</v>
      </c>
      <c r="Z18" s="50">
        <f t="shared" si="19"/>
        <v>68290884146.772186</v>
      </c>
      <c r="AA18" s="50">
        <f t="shared" si="19"/>
        <v>67894046846.598274</v>
      </c>
      <c r="AB18" s="50">
        <f t="shared" si="19"/>
        <v>67497209546.424324</v>
      </c>
      <c r="AC18" s="50">
        <f t="shared" si="19"/>
        <v>67100372246.250397</v>
      </c>
      <c r="AD18" s="50">
        <f t="shared" si="19"/>
        <v>66703534946.076462</v>
      </c>
      <c r="AE18" s="50">
        <f t="shared" si="19"/>
        <v>66306697645.902534</v>
      </c>
      <c r="AF18" s="50">
        <f t="shared" si="19"/>
        <v>65909860345.7286</v>
      </c>
      <c r="AG18" s="50">
        <f t="shared" si="19"/>
        <v>65513023045.554687</v>
      </c>
      <c r="AH18" s="50">
        <f t="shared" si="19"/>
        <v>65116185745.380737</v>
      </c>
      <c r="AI18" s="50">
        <f t="shared" si="17"/>
        <v>64719348445.20681</v>
      </c>
      <c r="AJ18" s="21">
        <v>542728.26516676403</v>
      </c>
      <c r="AK18" s="22">
        <v>7238912.608504938</v>
      </c>
      <c r="AL18" s="22">
        <v>7843266.6837039823</v>
      </c>
      <c r="AM18" s="22">
        <v>8498076.3822767045</v>
      </c>
      <c r="AN18" s="22">
        <v>8884938.154000001</v>
      </c>
      <c r="AO18" s="22">
        <v>8884938.154000001</v>
      </c>
      <c r="AP18" s="22">
        <v>8884938.154000001</v>
      </c>
      <c r="AQ18" s="22">
        <v>8884938.154000001</v>
      </c>
      <c r="AR18" s="22">
        <v>8884938.154000001</v>
      </c>
      <c r="AS18" s="22">
        <v>8884938.154000001</v>
      </c>
      <c r="AT18" s="22">
        <v>8884938.154000001</v>
      </c>
      <c r="AU18" s="23">
        <v>1.2202151221238364E-2</v>
      </c>
      <c r="AV18" s="23">
        <v>1.9534734610548041E-2</v>
      </c>
      <c r="AW18" s="23">
        <v>2.8295512607355435E-2</v>
      </c>
      <c r="AX18" s="23">
        <v>3.8333184078348397E-2</v>
      </c>
      <c r="AY18" s="23">
        <v>4.9493956101871212E-2</v>
      </c>
      <c r="AZ18" s="23">
        <v>6.0474232447864512E-2</v>
      </c>
      <c r="BA18" s="23">
        <v>7.0501697422929568E-2</v>
      </c>
      <c r="BB18" s="23">
        <v>7.9608983539726272E-2</v>
      </c>
      <c r="BC18" s="23">
        <v>8.7827226156891744E-2</v>
      </c>
      <c r="BD18" s="23">
        <v>9.5186124874907588E-2</v>
      </c>
      <c r="BE18" s="23">
        <v>1.1028009817174655</v>
      </c>
      <c r="BF18" s="24">
        <v>43319516.047600001</v>
      </c>
      <c r="BG18" s="25">
        <f t="shared" si="11"/>
        <v>1800.7859188295454</v>
      </c>
      <c r="BH18" s="25">
        <f t="shared" si="11"/>
        <v>1747.8275481768901</v>
      </c>
      <c r="BI18" s="25">
        <f t="shared" si="11"/>
        <v>1692.5441524982427</v>
      </c>
      <c r="BJ18" s="25">
        <f t="shared" si="11"/>
        <v>1648.6241173674384</v>
      </c>
      <c r="BK18" s="25">
        <f t="shared" si="11"/>
        <v>1619.6346108934897</v>
      </c>
      <c r="BL18" s="25">
        <f t="shared" si="11"/>
        <v>1591.6165136463719</v>
      </c>
      <c r="BM18" s="25">
        <f t="shared" si="11"/>
        <v>1565.7647929969371</v>
      </c>
      <c r="BN18" s="25">
        <f t="shared" si="11"/>
        <v>1541.8863593542571</v>
      </c>
      <c r="BO18" s="25">
        <f t="shared" si="11"/>
        <v>1519.8122046780302</v>
      </c>
      <c r="BP18" s="25">
        <f t="shared" si="11"/>
        <v>1499.3939005280477</v>
      </c>
      <c r="BQ18" s="26">
        <f t="shared" si="15"/>
        <v>1622.7890118969251</v>
      </c>
      <c r="BR18" s="26">
        <f t="shared" si="16"/>
        <v>1499.3939005280477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</row>
    <row r="19" spans="1:90" x14ac:dyDescent="0.25">
      <c r="A19" s="16" t="s">
        <v>125</v>
      </c>
      <c r="B19" s="17">
        <v>2166.3264045000001</v>
      </c>
      <c r="C19" s="17">
        <v>1000</v>
      </c>
      <c r="D19" s="17">
        <v>0</v>
      </c>
      <c r="E19" s="17">
        <v>0</v>
      </c>
      <c r="F19" s="17">
        <v>84358283</v>
      </c>
      <c r="G19" s="17">
        <v>0</v>
      </c>
      <c r="H19" s="17">
        <v>0</v>
      </c>
      <c r="I19" s="17">
        <v>0</v>
      </c>
      <c r="J19" s="17">
        <v>0</v>
      </c>
      <c r="K19" s="17">
        <v>640</v>
      </c>
      <c r="L19" s="17">
        <f t="shared" si="12"/>
        <v>91373787.950591743</v>
      </c>
      <c r="M19" s="18">
        <f t="shared" si="13"/>
        <v>2036.34682023</v>
      </c>
      <c r="N19" s="19"/>
      <c r="O19" s="19">
        <f t="shared" si="20"/>
        <v>83515019</v>
      </c>
      <c r="P19" s="19">
        <f t="shared" si="18"/>
        <v>83515019</v>
      </c>
      <c r="Q19" s="19">
        <f t="shared" si="21"/>
        <v>0</v>
      </c>
      <c r="R19" s="19">
        <f t="shared" si="3"/>
        <v>843264</v>
      </c>
      <c r="S19" s="19">
        <f t="shared" si="4"/>
        <v>843264</v>
      </c>
      <c r="T19" s="19">
        <f>0.55*8784*907*K19+E19</f>
        <v>2804414976</v>
      </c>
      <c r="U19" s="19">
        <f t="shared" si="6"/>
        <v>3091968.0000000005</v>
      </c>
      <c r="V19" s="20"/>
      <c r="W19" s="20"/>
      <c r="X19" s="39">
        <f t="shared" si="14"/>
        <v>86856611.17904903</v>
      </c>
      <c r="Y19" s="39">
        <f t="shared" si="9"/>
        <v>182747575901.18347</v>
      </c>
      <c r="Z19" s="50">
        <f t="shared" si="19"/>
        <v>181553834409.90146</v>
      </c>
      <c r="AA19" s="50">
        <f t="shared" si="19"/>
        <v>180362285060.70245</v>
      </c>
      <c r="AB19" s="50">
        <f t="shared" si="19"/>
        <v>179172927853.58636</v>
      </c>
      <c r="AC19" s="50">
        <f t="shared" si="19"/>
        <v>177985762788.55334</v>
      </c>
      <c r="AD19" s="50">
        <f t="shared" si="19"/>
        <v>176800789865.6033</v>
      </c>
      <c r="AE19" s="50">
        <f t="shared" si="19"/>
        <v>175618009084.73624</v>
      </c>
      <c r="AF19" s="50">
        <f t="shared" si="19"/>
        <v>174437420445.95218</v>
      </c>
      <c r="AG19" s="50">
        <f t="shared" si="19"/>
        <v>173259023949.25113</v>
      </c>
      <c r="AH19" s="50">
        <f t="shared" si="19"/>
        <v>172082819594.63309</v>
      </c>
      <c r="AI19" s="50">
        <f t="shared" si="17"/>
        <v>170908807382.09805</v>
      </c>
      <c r="AJ19" s="21"/>
      <c r="AK19" s="22">
        <v>551117.60800162517</v>
      </c>
      <c r="AL19" s="22">
        <v>625149.10274459934</v>
      </c>
      <c r="AM19" s="22">
        <v>709125.23023801693</v>
      </c>
      <c r="AN19" s="22">
        <v>804381.85058958677</v>
      </c>
      <c r="AO19" s="22">
        <v>912434.26967159729</v>
      </c>
      <c r="AP19" s="22">
        <v>1035001.3440269917</v>
      </c>
      <c r="AQ19" s="22">
        <v>1174032.8237816351</v>
      </c>
      <c r="AR19" s="22">
        <v>1331740.3685233609</v>
      </c>
      <c r="AS19" s="22">
        <v>1510632.729536535</v>
      </c>
      <c r="AT19" s="22">
        <v>1713555.6580576627</v>
      </c>
      <c r="AU19" s="23">
        <v>1.9098155139177377E-2</v>
      </c>
      <c r="AV19" s="23">
        <v>2.7766631172219353E-2</v>
      </c>
      <c r="AW19" s="23">
        <v>3.7692858540208533E-2</v>
      </c>
      <c r="AX19" s="23">
        <v>4.8722240471866421E-2</v>
      </c>
      <c r="AY19" s="23">
        <v>5.9597739467634629E-2</v>
      </c>
      <c r="AZ19" s="23">
        <v>6.9503450308202555E-2</v>
      </c>
      <c r="BA19" s="23">
        <v>7.847692350865107E-2</v>
      </c>
      <c r="BB19" s="23">
        <v>8.6553943038222211E-2</v>
      </c>
      <c r="BC19" s="23">
        <v>9.3768604827720994E-2</v>
      </c>
      <c r="BD19" s="23">
        <v>0.10015339173226456</v>
      </c>
      <c r="BE19" s="23">
        <v>0.97179777525598399</v>
      </c>
      <c r="BF19" s="24">
        <v>95736031.598999992</v>
      </c>
      <c r="BG19" s="25">
        <f t="shared" si="11"/>
        <v>2053.486020217259</v>
      </c>
      <c r="BH19" s="25">
        <f t="shared" si="11"/>
        <v>2020.3985254787949</v>
      </c>
      <c r="BI19" s="25">
        <f t="shared" si="11"/>
        <v>1985.2181028402317</v>
      </c>
      <c r="BJ19" s="25">
        <f t="shared" si="11"/>
        <v>1948.4312460897006</v>
      </c>
      <c r="BK19" s="25">
        <f t="shared" si="11"/>
        <v>1912.5772664881854</v>
      </c>
      <c r="BL19" s="25">
        <f t="shared" si="11"/>
        <v>1879.0885274267853</v>
      </c>
      <c r="BM19" s="25">
        <f t="shared" si="11"/>
        <v>1847.7036340123361</v>
      </c>
      <c r="BN19" s="25">
        <f t="shared" si="11"/>
        <v>1818.1867372434438</v>
      </c>
      <c r="BO19" s="25">
        <f t="shared" si="11"/>
        <v>1790.322876477338</v>
      </c>
      <c r="BP19" s="25">
        <f t="shared" si="11"/>
        <v>1763.9140145331351</v>
      </c>
      <c r="BQ19" s="26">
        <f t="shared" si="15"/>
        <v>1901.9326950807213</v>
      </c>
      <c r="BR19" s="26">
        <f t="shared" si="16"/>
        <v>1763.9140145331351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</row>
    <row r="20" spans="1:90" x14ac:dyDescent="0.25">
      <c r="A20" s="16" t="s">
        <v>59</v>
      </c>
      <c r="B20" s="17">
        <v>2323.2195671999998</v>
      </c>
      <c r="C20" s="17">
        <v>1000</v>
      </c>
      <c r="D20" s="17">
        <v>1581.2103032</v>
      </c>
      <c r="E20" s="17">
        <v>3267065650.0531979</v>
      </c>
      <c r="F20" s="17">
        <v>24300393</v>
      </c>
      <c r="G20" s="17">
        <v>19771182.009100001</v>
      </c>
      <c r="H20" s="17">
        <v>14254748</v>
      </c>
      <c r="I20" s="17">
        <v>5223728.3741199002</v>
      </c>
      <c r="J20" s="17">
        <v>6508.4</v>
      </c>
      <c r="K20" s="17">
        <v>0</v>
      </c>
      <c r="L20" s="17">
        <f t="shared" si="12"/>
        <v>51016575.287261352</v>
      </c>
      <c r="M20" s="18">
        <f t="shared" si="13"/>
        <v>2183.8263931679999</v>
      </c>
      <c r="N20" s="19"/>
      <c r="O20" s="19">
        <f t="shared" si="20"/>
        <v>11538767.058381507</v>
      </c>
      <c r="P20" s="19">
        <f t="shared" si="18"/>
        <v>11538767.058381507</v>
      </c>
      <c r="Q20" s="19">
        <f t="shared" si="21"/>
        <v>6768706.0307185017</v>
      </c>
      <c r="R20" s="19">
        <f t="shared" si="3"/>
        <v>40018849.919999994</v>
      </c>
      <c r="S20" s="19">
        <f t="shared" si="4"/>
        <v>40018849.919999994</v>
      </c>
      <c r="T20" s="19">
        <f t="shared" ref="T20:T25" si="22">0.55*8784*C20*K20+E20</f>
        <v>3267065650.0531979</v>
      </c>
      <c r="U20" s="19">
        <f t="shared" si="6"/>
        <v>5223728.3741199002</v>
      </c>
      <c r="V20" s="20">
        <f t="shared" ref="V20:V27" si="23">G20/(8784*J20)</f>
        <v>0.34583271218529815</v>
      </c>
      <c r="W20" s="20">
        <f t="shared" ref="W20:W27" si="24">(R20-(0.15*8784*K20))/(8784*J20)</f>
        <v>0.7</v>
      </c>
      <c r="X20" s="39">
        <f t="shared" si="14"/>
        <v>39593663.665934138</v>
      </c>
      <c r="Y20" s="39">
        <f t="shared" si="9"/>
        <v>98766084924.469513</v>
      </c>
      <c r="Z20" s="50">
        <f t="shared" si="19"/>
        <v>96321403081.081055</v>
      </c>
      <c r="AA20" s="50">
        <f t="shared" si="19"/>
        <v>93912298908.608826</v>
      </c>
      <c r="AB20" s="50">
        <f t="shared" si="19"/>
        <v>91538772407.05278</v>
      </c>
      <c r="AC20" s="50">
        <f t="shared" si="19"/>
        <v>89200823576.413025</v>
      </c>
      <c r="AD20" s="50">
        <f t="shared" si="19"/>
        <v>86898452416.689468</v>
      </c>
      <c r="AE20" s="50">
        <f t="shared" si="19"/>
        <v>84631658927.882141</v>
      </c>
      <c r="AF20" s="50">
        <f t="shared" si="19"/>
        <v>82400443109.991028</v>
      </c>
      <c r="AG20" s="50">
        <f t="shared" si="19"/>
        <v>80204804963.016159</v>
      </c>
      <c r="AH20" s="50">
        <f t="shared" si="19"/>
        <v>78044744486.95752</v>
      </c>
      <c r="AI20" s="50">
        <f t="shared" si="17"/>
        <v>75920261681.815079</v>
      </c>
      <c r="AJ20" s="21">
        <v>985225.01242613397</v>
      </c>
      <c r="AK20" s="22">
        <v>3348948.0774409864</v>
      </c>
      <c r="AL20" s="22">
        <v>3628541.2328899889</v>
      </c>
      <c r="AM20" s="22">
        <v>3931476.7426443659</v>
      </c>
      <c r="AN20" s="22">
        <v>4259703.3865433186</v>
      </c>
      <c r="AO20" s="22">
        <v>4615332.6419334197</v>
      </c>
      <c r="AP20" s="22">
        <v>5000652.2667724481</v>
      </c>
      <c r="AQ20" s="22">
        <v>5418141.0167438947</v>
      </c>
      <c r="AR20" s="22">
        <v>5870484.5910571301</v>
      </c>
      <c r="AS20" s="22">
        <v>6360592.9095123401</v>
      </c>
      <c r="AT20" s="22">
        <v>6891618.831973345</v>
      </c>
      <c r="AU20" s="23">
        <v>1.1375467552923934E-2</v>
      </c>
      <c r="AV20" s="23">
        <v>1.8504370938637004E-2</v>
      </c>
      <c r="AW20" s="23">
        <v>2.7058013700924182E-2</v>
      </c>
      <c r="AX20" s="23">
        <v>3.6883833822775193E-2</v>
      </c>
      <c r="AY20" s="23">
        <v>4.7827391089439654E-2</v>
      </c>
      <c r="AZ20" s="23">
        <v>5.8789903099980348E-2</v>
      </c>
      <c r="BA20" s="23">
        <v>6.8780532230988511E-2</v>
      </c>
      <c r="BB20" s="23">
        <v>7.7836674771267433E-2</v>
      </c>
      <c r="BC20" s="23">
        <v>8.5993971490029353E-2</v>
      </c>
      <c r="BD20" s="23">
        <v>9.3286385312307207E-2</v>
      </c>
      <c r="BE20" s="23">
        <v>0.90079198851709141</v>
      </c>
      <c r="BF20" s="24">
        <v>91094021.7993</v>
      </c>
      <c r="BG20" s="25">
        <f t="shared" si="11"/>
        <v>1447.1353841746029</v>
      </c>
      <c r="BH20" s="25">
        <f t="shared" si="11"/>
        <v>1394.607628285331</v>
      </c>
      <c r="BI20" s="25">
        <f t="shared" si="11"/>
        <v>1341.2052580916611</v>
      </c>
      <c r="BJ20" s="25">
        <f t="shared" si="11"/>
        <v>1287.4672291459153</v>
      </c>
      <c r="BK20" s="25">
        <f t="shared" si="11"/>
        <v>1233.873530899308</v>
      </c>
      <c r="BL20" s="25">
        <f t="shared" si="11"/>
        <v>1182.0693887132775</v>
      </c>
      <c r="BM20" s="25">
        <f t="shared" si="11"/>
        <v>1133.2081965052837</v>
      </c>
      <c r="BN20" s="25">
        <f t="shared" si="11"/>
        <v>1086.9754071778173</v>
      </c>
      <c r="BO20" s="25">
        <f t="shared" si="11"/>
        <v>1043.0975814288647</v>
      </c>
      <c r="BP20" s="25">
        <f t="shared" si="11"/>
        <v>1001.3359998306349</v>
      </c>
      <c r="BQ20" s="26">
        <f t="shared" si="15"/>
        <v>1215.0975604252696</v>
      </c>
      <c r="BR20" s="26">
        <f t="shared" si="16"/>
        <v>1001.3359998306349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</row>
    <row r="21" spans="1:90" x14ac:dyDescent="0.25">
      <c r="A21" s="16" t="s">
        <v>60</v>
      </c>
      <c r="B21" s="17">
        <v>0</v>
      </c>
      <c r="C21" s="17">
        <v>1000</v>
      </c>
      <c r="D21" s="17">
        <v>2635.1274653999999</v>
      </c>
      <c r="E21" s="17">
        <v>0</v>
      </c>
      <c r="F21" s="17">
        <v>0</v>
      </c>
      <c r="G21" s="17">
        <v>4053378.0000999998</v>
      </c>
      <c r="H21" s="17">
        <v>59067</v>
      </c>
      <c r="I21" s="17">
        <v>0</v>
      </c>
      <c r="J21" s="17">
        <v>1388.6</v>
      </c>
      <c r="K21" s="17">
        <v>0</v>
      </c>
      <c r="L21" s="17">
        <f t="shared" si="12"/>
        <v>2104513.5370493908</v>
      </c>
      <c r="M21" s="18">
        <f t="shared" si="13"/>
        <v>0</v>
      </c>
      <c r="N21" s="19"/>
      <c r="O21" s="19">
        <f t="shared" si="20"/>
        <v>0</v>
      </c>
      <c r="P21" s="19">
        <f t="shared" si="18"/>
        <v>0</v>
      </c>
      <c r="Q21" s="19">
        <f t="shared" si="21"/>
        <v>0</v>
      </c>
      <c r="R21" s="19">
        <f t="shared" si="3"/>
        <v>4112445.0000999998</v>
      </c>
      <c r="S21" s="19">
        <f t="shared" si="4"/>
        <v>4112445.0000999998</v>
      </c>
      <c r="T21" s="19">
        <f t="shared" si="22"/>
        <v>0</v>
      </c>
      <c r="U21" s="19">
        <f t="shared" si="6"/>
        <v>0</v>
      </c>
      <c r="V21" s="20">
        <f t="shared" si="23"/>
        <v>0.33231321951851234</v>
      </c>
      <c r="W21" s="20">
        <f t="shared" si="24"/>
        <v>0.33715578414900466</v>
      </c>
      <c r="X21" s="39">
        <f t="shared" si="14"/>
        <v>2056222.5000499999</v>
      </c>
      <c r="Y21" s="39">
        <f t="shared" si="9"/>
        <v>4209027074.0987816</v>
      </c>
      <c r="Z21" s="50">
        <f t="shared" si="19"/>
        <v>4199368866.6989031</v>
      </c>
      <c r="AA21" s="50">
        <f t="shared" si="19"/>
        <v>4189710659.2990255</v>
      </c>
      <c r="AB21" s="50">
        <f t="shared" si="19"/>
        <v>4180052451.899147</v>
      </c>
      <c r="AC21" s="50">
        <f t="shared" si="19"/>
        <v>4170394244.499269</v>
      </c>
      <c r="AD21" s="50">
        <f t="shared" si="19"/>
        <v>4160736037.099391</v>
      </c>
      <c r="AE21" s="50">
        <f t="shared" si="19"/>
        <v>4151077829.6995125</v>
      </c>
      <c r="AF21" s="50">
        <f t="shared" si="19"/>
        <v>4141419622.299634</v>
      </c>
      <c r="AG21" s="50">
        <f t="shared" si="19"/>
        <v>4131761414.8997564</v>
      </c>
      <c r="AH21" s="50">
        <f t="shared" si="19"/>
        <v>4122103207.4998779</v>
      </c>
      <c r="AI21" s="50">
        <f t="shared" si="17"/>
        <v>4112445000.0999999</v>
      </c>
      <c r="AJ21" s="21"/>
      <c r="AK21" s="22">
        <v>3611728.4319631737</v>
      </c>
      <c r="AL21" s="22">
        <v>3611728.4319631737</v>
      </c>
      <c r="AM21" s="22">
        <v>3611728.4319631737</v>
      </c>
      <c r="AN21" s="22">
        <v>3611728.4319631737</v>
      </c>
      <c r="AO21" s="22">
        <v>3611728.4319631737</v>
      </c>
      <c r="AP21" s="22">
        <v>3611728.4319631737</v>
      </c>
      <c r="AQ21" s="22">
        <v>3611728.4319631737</v>
      </c>
      <c r="AR21" s="22">
        <v>3611728.4319631737</v>
      </c>
      <c r="AS21" s="22">
        <v>3611728.4319631737</v>
      </c>
      <c r="AT21" s="22">
        <v>3611728.4319631737</v>
      </c>
      <c r="AU21" s="23">
        <v>5.3736007062315301E-2</v>
      </c>
      <c r="AV21" s="23">
        <v>6.4714739161627025E-2</v>
      </c>
      <c r="AW21" s="23">
        <v>7.4768049126363714E-2</v>
      </c>
      <c r="AX21" s="23">
        <v>8.3922056188356853E-2</v>
      </c>
      <c r="AY21" s="23">
        <v>9.2201681659859827E-2</v>
      </c>
      <c r="AZ21" s="23">
        <v>9.9630691656382706E-2</v>
      </c>
      <c r="BA21" s="23">
        <v>0.10623173809645967</v>
      </c>
      <c r="BB21" s="23">
        <v>0.11202639804365881</v>
      </c>
      <c r="BC21" s="23">
        <v>0.11703521145358933</v>
      </c>
      <c r="BD21" s="23">
        <v>0.12127771738620828</v>
      </c>
      <c r="BE21" s="23">
        <v>1.3252080576650536</v>
      </c>
      <c r="BF21" s="24">
        <v>12429294.5309</v>
      </c>
      <c r="BG21" s="25">
        <f t="shared" si="11"/>
        <v>500.39702000783893</v>
      </c>
      <c r="BH21" s="25">
        <f t="shared" si="11"/>
        <v>491.25812817216172</v>
      </c>
      <c r="BI21" s="25">
        <f t="shared" si="11"/>
        <v>483.04830098087865</v>
      </c>
      <c r="BJ21" s="25">
        <f t="shared" si="11"/>
        <v>475.6778836793157</v>
      </c>
      <c r="BK21" s="25">
        <f t="shared" si="11"/>
        <v>469.07032851431762</v>
      </c>
      <c r="BL21" s="25">
        <f t="shared" si="11"/>
        <v>463.16005288449895</v>
      </c>
      <c r="BM21" s="25">
        <f t="shared" si="11"/>
        <v>457.89071919644601</v>
      </c>
      <c r="BN21" s="25">
        <f t="shared" si="11"/>
        <v>453.21384432656112</v>
      </c>
      <c r="BO21" s="25">
        <f t="shared" si="11"/>
        <v>449.08766909602764</v>
      </c>
      <c r="BP21" s="25">
        <f t="shared" si="11"/>
        <v>445.47623470148062</v>
      </c>
      <c r="BQ21" s="26">
        <f t="shared" si="15"/>
        <v>468.82801815595269</v>
      </c>
      <c r="BR21" s="26">
        <f t="shared" si="16"/>
        <v>445.47623470148062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</row>
    <row r="22" spans="1:90" x14ac:dyDescent="0.25">
      <c r="A22" s="16" t="s">
        <v>61</v>
      </c>
      <c r="B22" s="17">
        <v>2157.9958127</v>
      </c>
      <c r="C22" s="17">
        <v>1000</v>
      </c>
      <c r="D22" s="17">
        <v>1544.2413833000001</v>
      </c>
      <c r="E22" s="17">
        <v>48214762.492757589</v>
      </c>
      <c r="F22" s="17">
        <v>16297835</v>
      </c>
      <c r="G22" s="17">
        <v>676555.59400000004</v>
      </c>
      <c r="H22" s="17">
        <v>2892354</v>
      </c>
      <c r="I22" s="17">
        <v>20917.47183750011</v>
      </c>
      <c r="J22" s="17">
        <v>288.8</v>
      </c>
      <c r="K22" s="17">
        <v>0</v>
      </c>
      <c r="L22" s="17">
        <f t="shared" si="12"/>
        <v>20180961.392260771</v>
      </c>
      <c r="M22" s="18">
        <f t="shared" si="13"/>
        <v>2028.5160639379999</v>
      </c>
      <c r="N22" s="19"/>
      <c r="O22" s="19">
        <f t="shared" si="20"/>
        <v>15364291.766884193</v>
      </c>
      <c r="P22" s="19">
        <f t="shared" si="18"/>
        <v>15364291.766884193</v>
      </c>
      <c r="Q22" s="19">
        <f t="shared" si="21"/>
        <v>2726679.3871158077</v>
      </c>
      <c r="R22" s="19">
        <f t="shared" si="3"/>
        <v>1775773.44</v>
      </c>
      <c r="S22" s="19">
        <f t="shared" si="4"/>
        <v>1775773.44</v>
      </c>
      <c r="T22" s="19">
        <f t="shared" si="22"/>
        <v>48214762.492757589</v>
      </c>
      <c r="U22" s="19">
        <f t="shared" si="6"/>
        <v>20917.47183750011</v>
      </c>
      <c r="V22" s="20">
        <f t="shared" si="23"/>
        <v>0.26669444712496659</v>
      </c>
      <c r="W22" s="20">
        <f t="shared" si="24"/>
        <v>0.7</v>
      </c>
      <c r="X22" s="39">
        <f t="shared" si="14"/>
        <v>18600676.005611509</v>
      </c>
      <c r="Y22" s="39">
        <f t="shared" si="9"/>
        <v>40313708022.028786</v>
      </c>
      <c r="Z22" s="50">
        <f t="shared" si="19"/>
        <v>39986772199.803535</v>
      </c>
      <c r="AA22" s="50">
        <f t="shared" si="19"/>
        <v>39662253876.443916</v>
      </c>
      <c r="AB22" s="50">
        <f t="shared" si="19"/>
        <v>39340153051.949944</v>
      </c>
      <c r="AC22" s="50">
        <f t="shared" si="19"/>
        <v>39020469726.321617</v>
      </c>
      <c r="AD22" s="50">
        <f t="shared" si="19"/>
        <v>38703203899.558952</v>
      </c>
      <c r="AE22" s="50">
        <f t="shared" si="19"/>
        <v>38388355571.661919</v>
      </c>
      <c r="AF22" s="50">
        <f t="shared" si="19"/>
        <v>38075924742.630531</v>
      </c>
      <c r="AG22" s="50">
        <f t="shared" si="19"/>
        <v>37765911412.464806</v>
      </c>
      <c r="AH22" s="50">
        <f t="shared" si="19"/>
        <v>37458315581.164703</v>
      </c>
      <c r="AI22" s="50">
        <f t="shared" si="17"/>
        <v>37153137248.730255</v>
      </c>
      <c r="AJ22" s="21">
        <v>787533.354986666</v>
      </c>
      <c r="AK22" s="22">
        <v>1697994.5225357746</v>
      </c>
      <c r="AL22" s="22">
        <v>1991053.089595275</v>
      </c>
      <c r="AM22" s="22">
        <v>2334690.9268391752</v>
      </c>
      <c r="AN22" s="22">
        <v>2737637.5609216713</v>
      </c>
      <c r="AO22" s="22">
        <v>3210129.1562030497</v>
      </c>
      <c r="AP22" s="22">
        <v>3764168.5468530674</v>
      </c>
      <c r="AQ22" s="22">
        <v>4413830.1481542345</v>
      </c>
      <c r="AR22" s="22">
        <v>5175617.4927508356</v>
      </c>
      <c r="AS22" s="22">
        <v>5982068.5757632507</v>
      </c>
      <c r="AT22" s="22">
        <v>5982068.5757632507</v>
      </c>
      <c r="AU22" s="23">
        <v>4.2074781713191504E-2</v>
      </c>
      <c r="AV22" s="23">
        <v>5.3795009159865084E-2</v>
      </c>
      <c r="AW22" s="23">
        <v>6.4544470420188085E-2</v>
      </c>
      <c r="AX22" s="23">
        <v>7.4355427813469654E-2</v>
      </c>
      <c r="AY22" s="23">
        <v>8.3258675750193675E-2</v>
      </c>
      <c r="AZ22" s="23">
        <v>9.1283599414817479E-2</v>
      </c>
      <c r="BA22" s="23">
        <v>9.8458230981317119E-2</v>
      </c>
      <c r="BB22" s="23">
        <v>0.10480930346314697</v>
      </c>
      <c r="BC22" s="23">
        <v>0.1103623022950582</v>
      </c>
      <c r="BD22" s="23">
        <v>0.1151415147401727</v>
      </c>
      <c r="BE22" s="23">
        <v>0.60820033171625643</v>
      </c>
      <c r="BF22" s="24">
        <v>66455749.755199999</v>
      </c>
      <c r="BG22" s="25">
        <f t="shared" si="11"/>
        <v>1663.0116880059186</v>
      </c>
      <c r="BH22" s="25">
        <f t="shared" si="11"/>
        <v>1598.6142471283063</v>
      </c>
      <c r="BI22" s="25">
        <f t="shared" si="11"/>
        <v>1537.4867641080336</v>
      </c>
      <c r="BJ22" s="25">
        <f t="shared" si="11"/>
        <v>1478.857077661756</v>
      </c>
      <c r="BK22" s="25">
        <f t="shared" si="11"/>
        <v>1422.0439105411194</v>
      </c>
      <c r="BL22" s="25">
        <f t="shared" si="11"/>
        <v>1366.4440428287851</v>
      </c>
      <c r="BM22" s="25">
        <f t="shared" si="11"/>
        <v>1311.5252975623982</v>
      </c>
      <c r="BN22" s="25">
        <f t="shared" si="11"/>
        <v>1256.8244806150155</v>
      </c>
      <c r="BO22" s="25">
        <f t="shared" si="11"/>
        <v>1205.3027666276903</v>
      </c>
      <c r="BP22" s="25">
        <f t="shared" si="11"/>
        <v>1188.1202198643318</v>
      </c>
      <c r="BQ22" s="26">
        <f t="shared" si="15"/>
        <v>1402.8230494943357</v>
      </c>
      <c r="BR22" s="26">
        <f t="shared" si="16"/>
        <v>1188.1202198643318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</row>
    <row r="23" spans="1:90" x14ac:dyDescent="0.25">
      <c r="A23" s="16" t="s">
        <v>62</v>
      </c>
      <c r="B23" s="17">
        <v>2082.5040770999999</v>
      </c>
      <c r="C23" s="17">
        <v>1000</v>
      </c>
      <c r="D23" s="17">
        <v>1756.554529</v>
      </c>
      <c r="E23" s="17">
        <v>33906455.554328367</v>
      </c>
      <c r="F23" s="17">
        <v>2268133</v>
      </c>
      <c r="G23" s="17">
        <v>23603159.816199999</v>
      </c>
      <c r="H23" s="17">
        <v>329883.23700000002</v>
      </c>
      <c r="I23" s="17">
        <v>34983.969129000077</v>
      </c>
      <c r="J23" s="17">
        <v>6625.1</v>
      </c>
      <c r="K23" s="17">
        <v>0</v>
      </c>
      <c r="L23" s="17">
        <f t="shared" si="12"/>
        <v>14469960.192826457</v>
      </c>
      <c r="M23" s="18">
        <f t="shared" si="13"/>
        <v>1957.5538324739998</v>
      </c>
      <c r="N23" s="19"/>
      <c r="O23" s="19">
        <f t="shared" si="20"/>
        <v>4.6566128730773926E-10</v>
      </c>
      <c r="P23" s="19">
        <f t="shared" si="18"/>
        <v>4.6566128730773926E-10</v>
      </c>
      <c r="Q23" s="19">
        <f t="shared" si="21"/>
        <v>5.8207660913467407E-11</v>
      </c>
      <c r="R23" s="19">
        <f t="shared" si="3"/>
        <v>26201176.053199999</v>
      </c>
      <c r="S23" s="19">
        <f t="shared" si="4"/>
        <v>26201176.053199999</v>
      </c>
      <c r="T23" s="19">
        <f t="shared" si="22"/>
        <v>33906455.554328367</v>
      </c>
      <c r="U23" s="19">
        <f t="shared" si="6"/>
        <v>34983.969129000077</v>
      </c>
      <c r="V23" s="20">
        <f t="shared" si="23"/>
        <v>0.40558826592891373</v>
      </c>
      <c r="W23" s="20">
        <f t="shared" si="24"/>
        <v>0.4502316487905918</v>
      </c>
      <c r="X23" s="39">
        <f t="shared" si="14"/>
        <v>13117541.254377164</v>
      </c>
      <c r="Y23" s="39">
        <f t="shared" si="9"/>
        <v>28906013930.098587</v>
      </c>
      <c r="Z23" s="50">
        <f t="shared" ref="Z23:AH32" si="25">(Z$55*((Z$55*$B23)+(Z$56*$M23))*$F23)+(Z$56*((Z$55*$B23)+(Z$56*$M23))*$P23)+(Z$55*$D23*$H23)+(Z$56*$D23*$Q23)+(Z$55*$C23*$G23)+(Z$56*$C23*$S23)</f>
        <v>28610023802.821236</v>
      </c>
      <c r="AA23" s="50">
        <f t="shared" si="25"/>
        <v>28319701751.007778</v>
      </c>
      <c r="AB23" s="50">
        <f t="shared" si="25"/>
        <v>28035047774.658203</v>
      </c>
      <c r="AC23" s="50">
        <f t="shared" si="25"/>
        <v>27756061873.772514</v>
      </c>
      <c r="AD23" s="50">
        <f t="shared" si="25"/>
        <v>27482744048.350716</v>
      </c>
      <c r="AE23" s="50">
        <f t="shared" si="25"/>
        <v>27215094298.392799</v>
      </c>
      <c r="AF23" s="50">
        <f t="shared" si="25"/>
        <v>26953112623.898769</v>
      </c>
      <c r="AG23" s="50">
        <f t="shared" si="25"/>
        <v>26696799024.868626</v>
      </c>
      <c r="AH23" s="50">
        <f t="shared" si="25"/>
        <v>26446153501.302368</v>
      </c>
      <c r="AI23" s="50">
        <f t="shared" si="17"/>
        <v>26201176053.200001</v>
      </c>
      <c r="AJ23" s="21">
        <v>316260.46226356021</v>
      </c>
      <c r="AK23" s="22">
        <v>2962380.3259656811</v>
      </c>
      <c r="AL23" s="22">
        <v>3335377.5726553947</v>
      </c>
      <c r="AM23" s="22">
        <v>3755339.3987472332</v>
      </c>
      <c r="AN23" s="22">
        <v>4228179.17689473</v>
      </c>
      <c r="AO23" s="22">
        <v>4760554.8403667752</v>
      </c>
      <c r="AP23" s="22">
        <v>5359962.6316649299</v>
      </c>
      <c r="AQ23" s="22">
        <v>6034842.6551538287</v>
      </c>
      <c r="AR23" s="22">
        <v>6794697.7199636595</v>
      </c>
      <c r="AS23" s="22">
        <v>7650227.1465605469</v>
      </c>
      <c r="AT23" s="22">
        <v>8613477.4210801758</v>
      </c>
      <c r="AU23" s="23">
        <v>4.4340193491464598E-2</v>
      </c>
      <c r="AV23" s="23">
        <v>5.604529365023047E-2</v>
      </c>
      <c r="AW23" s="23">
        <v>6.6803887842410314E-2</v>
      </c>
      <c r="AX23" s="23">
        <v>7.6643046825041278E-2</v>
      </c>
      <c r="AY23" s="23">
        <v>8.5588609248013744E-2</v>
      </c>
      <c r="AZ23" s="23">
        <v>9.3665225750441936E-2</v>
      </c>
      <c r="BA23" s="23">
        <v>0.10089640128180878</v>
      </c>
      <c r="BB23" s="23">
        <v>0.10730453571523049</v>
      </c>
      <c r="BC23" s="23">
        <v>0.11291096281755593</v>
      </c>
      <c r="BD23" s="23">
        <v>0.11773598763848463</v>
      </c>
      <c r="BE23" s="23">
        <v>0.74767633692062474</v>
      </c>
      <c r="BF23" s="24">
        <v>59467354.632399999</v>
      </c>
      <c r="BG23" s="25">
        <f t="shared" si="11"/>
        <v>909.72766533470531</v>
      </c>
      <c r="BH23" s="25">
        <f t="shared" si="11"/>
        <v>875.65993248862594</v>
      </c>
      <c r="BI23" s="25">
        <f t="shared" si="11"/>
        <v>843.46836310371395</v>
      </c>
      <c r="BJ23" s="25">
        <f t="shared" si="11"/>
        <v>812.8495785207067</v>
      </c>
      <c r="BK23" s="25">
        <f t="shared" si="11"/>
        <v>783.53841639846769</v>
      </c>
      <c r="BL23" s="25">
        <f t="shared" si="11"/>
        <v>755.302068803211</v>
      </c>
      <c r="BM23" s="25">
        <f t="shared" si="11"/>
        <v>727.9357590239764</v>
      </c>
      <c r="BN23" s="25">
        <f t="shared" si="11"/>
        <v>701.25965449689886</v>
      </c>
      <c r="BO23" s="25">
        <f t="shared" si="11"/>
        <v>675.11678065921706</v>
      </c>
      <c r="BP23" s="25">
        <f t="shared" si="11"/>
        <v>649.37174268298827</v>
      </c>
      <c r="BQ23" s="26">
        <f t="shared" si="15"/>
        <v>773.42299615125103</v>
      </c>
      <c r="BR23" s="26">
        <f t="shared" si="16"/>
        <v>649.37174268298827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</row>
    <row r="24" spans="1:90" x14ac:dyDescent="0.25">
      <c r="A24" s="16" t="s">
        <v>63</v>
      </c>
      <c r="B24" s="17">
        <v>2254.9510461</v>
      </c>
      <c r="C24" s="17">
        <v>1000</v>
      </c>
      <c r="D24" s="17">
        <v>1586.13537</v>
      </c>
      <c r="E24" s="17">
        <v>3044925860.3700438</v>
      </c>
      <c r="F24" s="17">
        <v>53210780</v>
      </c>
      <c r="G24" s="17">
        <v>18499950.609700002</v>
      </c>
      <c r="H24" s="17">
        <v>774872</v>
      </c>
      <c r="I24" s="17">
        <v>4299172.8757443</v>
      </c>
      <c r="J24" s="17">
        <v>5008.3999999999996</v>
      </c>
      <c r="K24" s="17">
        <v>0</v>
      </c>
      <c r="L24" s="17">
        <f t="shared" si="12"/>
        <v>71380816.190644816</v>
      </c>
      <c r="M24" s="18">
        <f t="shared" si="13"/>
        <v>2119.6539833339998</v>
      </c>
      <c r="N24" s="19"/>
      <c r="O24" s="19">
        <f t="shared" si="20"/>
        <v>41091564.491654843</v>
      </c>
      <c r="P24" s="19">
        <f t="shared" si="18"/>
        <v>41091564.491654843</v>
      </c>
      <c r="Q24" s="19">
        <f t="shared" si="21"/>
        <v>598388.19804516248</v>
      </c>
      <c r="R24" s="19">
        <f t="shared" si="3"/>
        <v>30795649.919999994</v>
      </c>
      <c r="S24" s="19">
        <f t="shared" si="4"/>
        <v>30795649.919999994</v>
      </c>
      <c r="T24" s="19">
        <f t="shared" si="22"/>
        <v>3044925860.3700438</v>
      </c>
      <c r="U24" s="19">
        <f t="shared" si="6"/>
        <v>4299172.8757443</v>
      </c>
      <c r="V24" s="20">
        <f t="shared" si="23"/>
        <v>0.4205128146485308</v>
      </c>
      <c r="W24" s="20">
        <f t="shared" si="24"/>
        <v>0.7</v>
      </c>
      <c r="X24" s="39">
        <f t="shared" si="14"/>
        <v>60944799.411221094</v>
      </c>
      <c r="Y24" s="39">
        <f t="shared" si="9"/>
        <v>139716706520.91959</v>
      </c>
      <c r="Z24" s="50">
        <f t="shared" si="25"/>
        <v>137481930681.51721</v>
      </c>
      <c r="AA24" s="50">
        <f t="shared" si="25"/>
        <v>135279948727.34097</v>
      </c>
      <c r="AB24" s="50">
        <f t="shared" si="25"/>
        <v>133110760658.39081</v>
      </c>
      <c r="AC24" s="50">
        <f t="shared" si="25"/>
        <v>130974366474.66687</v>
      </c>
      <c r="AD24" s="50">
        <f t="shared" si="25"/>
        <v>128870766176.16907</v>
      </c>
      <c r="AE24" s="50">
        <f t="shared" si="25"/>
        <v>126799959762.89738</v>
      </c>
      <c r="AF24" s="50">
        <f t="shared" si="25"/>
        <v>124761947234.85182</v>
      </c>
      <c r="AG24" s="50">
        <f t="shared" si="25"/>
        <v>122756728592.03249</v>
      </c>
      <c r="AH24" s="50">
        <f t="shared" si="25"/>
        <v>120784303834.43922</v>
      </c>
      <c r="AI24" s="50">
        <f t="shared" si="17"/>
        <v>118844672962.07214</v>
      </c>
      <c r="AJ24" s="21">
        <v>1827908.7970816612</v>
      </c>
      <c r="AK24" s="22">
        <v>4775710.4785206858</v>
      </c>
      <c r="AL24" s="22">
        <v>5061373.8993692854</v>
      </c>
      <c r="AM24" s="22">
        <v>5364124.5348591302</v>
      </c>
      <c r="AN24" s="22">
        <v>5684984.4721140405</v>
      </c>
      <c r="AO24" s="22">
        <v>6025036.9353191201</v>
      </c>
      <c r="AP24" s="22">
        <v>6385429.9426891059</v>
      </c>
      <c r="AQ24" s="22">
        <v>6767380.1821815707</v>
      </c>
      <c r="AR24" s="22">
        <v>7172177.1190393995</v>
      </c>
      <c r="AS24" s="22">
        <v>7601187.3490296174</v>
      </c>
      <c r="AT24" s="22">
        <v>8055859.2120751143</v>
      </c>
      <c r="AU24" s="23">
        <v>4.5925301256458884E-2</v>
      </c>
      <c r="AV24" s="23">
        <v>5.7447475252927635E-2</v>
      </c>
      <c r="AW24" s="23">
        <v>6.8019871965554771E-2</v>
      </c>
      <c r="AX24" s="23">
        <v>7.7671255549376234E-2</v>
      </c>
      <c r="AY24" s="23">
        <v>8.6429083608699164E-2</v>
      </c>
      <c r="AZ24" s="23">
        <v>9.4319556124933548E-2</v>
      </c>
      <c r="BA24" s="23">
        <v>0.1013676623859309</v>
      </c>
      <c r="BB24" s="23">
        <v>0.1075972259952423</v>
      </c>
      <c r="BC24" s="23">
        <v>0.11303094803657514</v>
      </c>
      <c r="BD24" s="23">
        <v>0.11769044846571815</v>
      </c>
      <c r="BE24" s="23">
        <v>1.0389198760429761</v>
      </c>
      <c r="BF24" s="24">
        <v>112690037.1441</v>
      </c>
      <c r="BG24" s="25">
        <f t="shared" si="11"/>
        <v>1586.7316623488148</v>
      </c>
      <c r="BH24" s="25">
        <f t="shared" si="11"/>
        <v>1534.4229096392339</v>
      </c>
      <c r="BI24" s="25">
        <f t="shared" si="11"/>
        <v>1485.7350344540826</v>
      </c>
      <c r="BJ24" s="25">
        <f t="shared" si="11"/>
        <v>1440.2864136681349</v>
      </c>
      <c r="BK24" s="25">
        <f t="shared" si="11"/>
        <v>1397.7463574196086</v>
      </c>
      <c r="BL24" s="25">
        <f t="shared" si="11"/>
        <v>1357.8267772380088</v>
      </c>
      <c r="BM24" s="25">
        <f t="shared" si="11"/>
        <v>1320.2754264365062</v>
      </c>
      <c r="BN24" s="25">
        <f t="shared" si="11"/>
        <v>1284.8703765670309</v>
      </c>
      <c r="BO24" s="25">
        <f t="shared" si="11"/>
        <v>1251.4154734934812</v>
      </c>
      <c r="BP24" s="25">
        <f t="shared" si="11"/>
        <v>1219.7365757390398</v>
      </c>
      <c r="BQ24" s="26">
        <f t="shared" si="15"/>
        <v>1387.9047007003942</v>
      </c>
      <c r="BR24" s="26">
        <f t="shared" si="16"/>
        <v>1219.7365757390398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</row>
    <row r="25" spans="1:90" x14ac:dyDescent="0.25">
      <c r="A25" s="16" t="s">
        <v>64</v>
      </c>
      <c r="B25" s="17">
        <v>2317.9822393999998</v>
      </c>
      <c r="C25" s="17">
        <v>1000</v>
      </c>
      <c r="D25" s="17">
        <v>1590.7834353999999</v>
      </c>
      <c r="E25" s="17">
        <v>83925611.73884958</v>
      </c>
      <c r="F25" s="17">
        <v>21989584</v>
      </c>
      <c r="G25" s="17">
        <v>5715510.0219999999</v>
      </c>
      <c r="H25" s="17">
        <v>29243</v>
      </c>
      <c r="I25" s="17">
        <v>97924.447742399992</v>
      </c>
      <c r="J25" s="17">
        <v>2768.2</v>
      </c>
      <c r="K25" s="17">
        <v>0</v>
      </c>
      <c r="L25" s="17">
        <f t="shared" si="12"/>
        <v>28408710.038767327</v>
      </c>
      <c r="M25" s="18">
        <f t="shared" si="13"/>
        <v>2178.9033050359999</v>
      </c>
      <c r="N25" s="19"/>
      <c r="O25" s="19">
        <f t="shared" si="20"/>
        <v>10699000.722071774</v>
      </c>
      <c r="P25" s="19">
        <f t="shared" si="18"/>
        <v>10699000.722071774</v>
      </c>
      <c r="Q25" s="19">
        <f t="shared" si="21"/>
        <v>14228.139928228969</v>
      </c>
      <c r="R25" s="19">
        <f t="shared" si="3"/>
        <v>17021108.159999996</v>
      </c>
      <c r="S25" s="19">
        <f t="shared" si="4"/>
        <v>17021108.159999996</v>
      </c>
      <c r="T25" s="19">
        <f t="shared" si="22"/>
        <v>83925611.73884958</v>
      </c>
      <c r="U25" s="19">
        <f t="shared" si="6"/>
        <v>97924.447742399992</v>
      </c>
      <c r="V25" s="20">
        <f t="shared" si="23"/>
        <v>0.2350526756420071</v>
      </c>
      <c r="W25" s="20">
        <f t="shared" si="24"/>
        <v>0.7</v>
      </c>
      <c r="X25" s="39">
        <f t="shared" si="14"/>
        <v>20219877.847478982</v>
      </c>
      <c r="Y25" s="39">
        <f t="shared" si="9"/>
        <v>56733494465.795807</v>
      </c>
      <c r="Z25" s="50">
        <f t="shared" si="25"/>
        <v>54954402621.380341</v>
      </c>
      <c r="AA25" s="50">
        <f t="shared" si="25"/>
        <v>53206716422.777718</v>
      </c>
      <c r="AB25" s="50">
        <f t="shared" si="25"/>
        <v>51490435869.987923</v>
      </c>
      <c r="AC25" s="50">
        <f t="shared" si="25"/>
        <v>49805560963.010986</v>
      </c>
      <c r="AD25" s="50">
        <f t="shared" si="25"/>
        <v>48152091701.846901</v>
      </c>
      <c r="AE25" s="50">
        <f t="shared" si="25"/>
        <v>46530028086.495651</v>
      </c>
      <c r="AF25" s="50">
        <f t="shared" si="25"/>
        <v>44939370116.957245</v>
      </c>
      <c r="AG25" s="50">
        <f t="shared" si="25"/>
        <v>43380117793.231697</v>
      </c>
      <c r="AH25" s="50">
        <f t="shared" si="25"/>
        <v>41852271115.318985</v>
      </c>
      <c r="AI25" s="50">
        <f t="shared" si="17"/>
        <v>40355830083.219116</v>
      </c>
      <c r="AJ25" s="21">
        <v>840189.54411773931</v>
      </c>
      <c r="AK25" s="22">
        <v>7888544.3585652001</v>
      </c>
      <c r="AL25" s="22">
        <v>7888544.3585652001</v>
      </c>
      <c r="AM25" s="22">
        <v>7888544.3585652001</v>
      </c>
      <c r="AN25" s="22">
        <v>7888544.3585652001</v>
      </c>
      <c r="AO25" s="22">
        <v>7888544.3585652001</v>
      </c>
      <c r="AP25" s="22">
        <v>7888544.3585652001</v>
      </c>
      <c r="AQ25" s="22">
        <v>7888544.3585652001</v>
      </c>
      <c r="AR25" s="22">
        <v>7888544.3585652001</v>
      </c>
      <c r="AS25" s="22">
        <v>7888544.3585652001</v>
      </c>
      <c r="AT25" s="22">
        <v>7888544.3585652001</v>
      </c>
      <c r="AU25" s="23">
        <v>4.8008468033873729E-2</v>
      </c>
      <c r="AV25" s="23">
        <v>5.924360710051195E-2</v>
      </c>
      <c r="AW25" s="23">
        <v>6.9521643169629638E-2</v>
      </c>
      <c r="AX25" s="23">
        <v>7.8874725617712527E-2</v>
      </c>
      <c r="AY25" s="23">
        <v>8.7333534705797786E-2</v>
      </c>
      <c r="AZ25" s="23">
        <v>9.492734093371212E-2</v>
      </c>
      <c r="BA25" s="23">
        <v>0.10168406188202468</v>
      </c>
      <c r="BB25" s="23">
        <v>0.10763031664615251</v>
      </c>
      <c r="BC25" s="23">
        <v>0.11279147796268493</v>
      </c>
      <c r="BD25" s="23">
        <v>0.11719172212380437</v>
      </c>
      <c r="BE25" s="23">
        <v>0.82836500905863464</v>
      </c>
      <c r="BF25" s="24">
        <v>73094473.978499994</v>
      </c>
      <c r="BG25" s="25">
        <f t="shared" si="11"/>
        <v>1394.5102287235084</v>
      </c>
      <c r="BH25" s="25">
        <f t="shared" si="11"/>
        <v>1327.3505106544901</v>
      </c>
      <c r="BI25" s="25">
        <f t="shared" si="11"/>
        <v>1264.9935313617448</v>
      </c>
      <c r="BJ25" s="25">
        <f t="shared" si="11"/>
        <v>1206.9032539033335</v>
      </c>
      <c r="BK25" s="25">
        <f t="shared" si="11"/>
        <v>1152.6220564049147</v>
      </c>
      <c r="BL25" s="25">
        <f t="shared" si="11"/>
        <v>1101.7570276067934</v>
      </c>
      <c r="BM25" s="25">
        <f t="shared" si="11"/>
        <v>1053.9690452997238</v>
      </c>
      <c r="BN25" s="25">
        <f t="shared" si="11"/>
        <v>1008.9640005518141</v>
      </c>
      <c r="BO25" s="25">
        <f t="shared" si="11"/>
        <v>966.48569212238704</v>
      </c>
      <c r="BP25" s="25">
        <f t="shared" si="11"/>
        <v>926.31003232474836</v>
      </c>
      <c r="BQ25" s="26">
        <f t="shared" si="15"/>
        <v>1140.386537895346</v>
      </c>
      <c r="BR25" s="26">
        <f t="shared" si="16"/>
        <v>926.31003232474836</v>
      </c>
      <c r="BS25" s="28"/>
      <c r="BT25" s="28"/>
      <c r="BU25" s="28"/>
      <c r="BV25" s="28"/>
      <c r="BW25" s="28"/>
      <c r="BX25" s="28"/>
      <c r="BY25" s="28"/>
      <c r="BZ25" s="28"/>
      <c r="CA25" s="28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</row>
    <row r="26" spans="1:90" x14ac:dyDescent="0.25">
      <c r="A26" s="16" t="s">
        <v>65</v>
      </c>
      <c r="B26" s="17">
        <v>2493.9278509999999</v>
      </c>
      <c r="C26" s="17">
        <v>1000</v>
      </c>
      <c r="D26" s="17">
        <v>1388.2063624</v>
      </c>
      <c r="E26" s="17">
        <v>0</v>
      </c>
      <c r="F26" s="17">
        <v>7503114</v>
      </c>
      <c r="G26" s="17">
        <v>31813676.742600001</v>
      </c>
      <c r="H26" s="17">
        <v>4402778</v>
      </c>
      <c r="I26" s="17">
        <v>0</v>
      </c>
      <c r="J26" s="17">
        <v>7894.4</v>
      </c>
      <c r="K26" s="17">
        <v>150</v>
      </c>
      <c r="L26" s="17">
        <f t="shared" si="12"/>
        <v>28318933.074131381</v>
      </c>
      <c r="M26" s="18">
        <f t="shared" si="13"/>
        <v>2344.2921799399996</v>
      </c>
      <c r="N26" s="19">
        <v>3833766</v>
      </c>
      <c r="O26" s="19">
        <f t="shared" si="20"/>
        <v>0</v>
      </c>
      <c r="P26" s="19">
        <f t="shared" ref="P26:P32" si="26">IF(N26&gt;0,MAX(N26,O26),O26)</f>
        <v>3833766</v>
      </c>
      <c r="Q26" s="19">
        <f t="shared" si="21"/>
        <v>0</v>
      </c>
      <c r="R26" s="19">
        <f t="shared" si="3"/>
        <v>43719568.742600001</v>
      </c>
      <c r="S26" s="19">
        <f t="shared" si="4"/>
        <v>39885802.742600001</v>
      </c>
      <c r="T26" s="19">
        <f>0.55*8784*C26*K26+4703731231</f>
        <v>5428411231</v>
      </c>
      <c r="U26" s="19">
        <f>K26*8784*0.55+5836968</f>
        <v>6561648</v>
      </c>
      <c r="V26" s="20">
        <f t="shared" si="23"/>
        <v>0.45877781534389189</v>
      </c>
      <c r="W26" s="20">
        <f t="shared" si="24"/>
        <v>0.62761986140840986</v>
      </c>
      <c r="X26" s="39">
        <f t="shared" si="14"/>
        <v>27150840.813559923</v>
      </c>
      <c r="Y26" s="39">
        <f t="shared" si="9"/>
        <v>56637866148.262764</v>
      </c>
      <c r="Z26" s="50">
        <f t="shared" si="25"/>
        <v>55811990691.518532</v>
      </c>
      <c r="AA26" s="50">
        <f t="shared" si="25"/>
        <v>54997096541.78096</v>
      </c>
      <c r="AB26" s="50">
        <f t="shared" si="25"/>
        <v>54193183699.050026</v>
      </c>
      <c r="AC26" s="50">
        <f t="shared" si="25"/>
        <v>53400252163.32576</v>
      </c>
      <c r="AD26" s="50">
        <f t="shared" si="25"/>
        <v>52618301934.608139</v>
      </c>
      <c r="AE26" s="50">
        <f t="shared" si="25"/>
        <v>51847333012.897171</v>
      </c>
      <c r="AF26" s="50">
        <f t="shared" si="25"/>
        <v>51087345398.192863</v>
      </c>
      <c r="AG26" s="50">
        <f t="shared" si="25"/>
        <v>50338339090.495209</v>
      </c>
      <c r="AH26" s="50">
        <f t="shared" si="25"/>
        <v>49600314089.804207</v>
      </c>
      <c r="AI26" s="50">
        <f t="shared" si="17"/>
        <v>48873270396.11985</v>
      </c>
      <c r="AJ26" s="21">
        <v>631874.26957287942</v>
      </c>
      <c r="AK26" s="22">
        <v>2498625.7029471667</v>
      </c>
      <c r="AL26" s="22">
        <v>2834265.4881885191</v>
      </c>
      <c r="AM26" s="22">
        <v>3214991.6844533328</v>
      </c>
      <c r="AN26" s="22">
        <v>3646860.7384096175</v>
      </c>
      <c r="AO26" s="22">
        <v>4136742.657738775</v>
      </c>
      <c r="AP26" s="22">
        <v>4692430.296589396</v>
      </c>
      <c r="AQ26" s="22">
        <v>5322763.3213195838</v>
      </c>
      <c r="AR26" s="22">
        <v>5458429.5010000002</v>
      </c>
      <c r="AS26" s="22">
        <v>5458429.5010000002</v>
      </c>
      <c r="AT26" s="22">
        <v>5458429.5010000002</v>
      </c>
      <c r="AU26" s="23">
        <v>1.399843513390662E-2</v>
      </c>
      <c r="AV26" s="23">
        <v>2.1653477031590512E-2</v>
      </c>
      <c r="AW26" s="23">
        <v>3.0677656086512427E-2</v>
      </c>
      <c r="AX26" s="23">
        <v>4.0917598983544558E-2</v>
      </c>
      <c r="AY26" s="23">
        <v>5.2218631526603387E-2</v>
      </c>
      <c r="AZ26" s="23">
        <v>6.2796481544960814E-2</v>
      </c>
      <c r="BA26" s="23">
        <v>7.2417279926557013E-2</v>
      </c>
      <c r="BB26" s="23">
        <v>8.1117727177937152E-2</v>
      </c>
      <c r="BC26" s="23">
        <v>8.8932799077439673E-2</v>
      </c>
      <c r="BD26" s="23">
        <v>9.5895822965259531E-2</v>
      </c>
      <c r="BE26" s="23">
        <v>0.9863437987582192</v>
      </c>
      <c r="BF26" s="24">
        <v>52021589.392499998</v>
      </c>
      <c r="BG26" s="25">
        <f t="shared" si="11"/>
        <v>1131.3580276195328</v>
      </c>
      <c r="BH26" s="25">
        <f t="shared" si="11"/>
        <v>1101.4809723754404</v>
      </c>
      <c r="BI26" s="25">
        <f t="shared" si="11"/>
        <v>1070.3635853372771</v>
      </c>
      <c r="BJ26" s="25">
        <f t="shared" si="11"/>
        <v>1038.2845309348329</v>
      </c>
      <c r="BK26" s="25">
        <f t="shared" si="11"/>
        <v>1005.4994721209072</v>
      </c>
      <c r="BL26" s="25">
        <f t="shared" si="11"/>
        <v>973.61891419448284</v>
      </c>
      <c r="BM26" s="25">
        <f t="shared" si="11"/>
        <v>942.68861524082922</v>
      </c>
      <c r="BN26" s="25">
        <f t="shared" si="11"/>
        <v>921.25030123561112</v>
      </c>
      <c r="BO26" s="25">
        <f t="shared" si="11"/>
        <v>903.07599957071136</v>
      </c>
      <c r="BP26" s="25">
        <f t="shared" si="11"/>
        <v>885.94987054978333</v>
      </c>
      <c r="BQ26" s="26">
        <f t="shared" si="15"/>
        <v>997.35702891794085</v>
      </c>
      <c r="BR26" s="26">
        <f t="shared" si="16"/>
        <v>885.94987054978333</v>
      </c>
      <c r="BS26" s="28"/>
      <c r="BT26" s="28"/>
      <c r="BU26" s="28"/>
      <c r="BV26" s="28"/>
      <c r="BW26" s="28"/>
      <c r="BX26" s="28"/>
      <c r="BY26" s="28"/>
      <c r="BZ26" s="28"/>
      <c r="CA26" s="28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</row>
    <row r="27" spans="1:90" x14ac:dyDescent="0.25">
      <c r="A27" s="16" t="s">
        <v>66</v>
      </c>
      <c r="B27" s="17">
        <v>2084.5587934</v>
      </c>
      <c r="C27" s="17">
        <v>1000</v>
      </c>
      <c r="D27" s="17">
        <v>0</v>
      </c>
      <c r="E27" s="17">
        <v>0</v>
      </c>
      <c r="F27" s="17">
        <v>72939512</v>
      </c>
      <c r="G27" s="17">
        <v>4854569.0000999998</v>
      </c>
      <c r="H27" s="17">
        <v>0</v>
      </c>
      <c r="I27" s="17">
        <v>0</v>
      </c>
      <c r="J27" s="17">
        <v>2078.6999999999998</v>
      </c>
      <c r="K27" s="17">
        <v>0</v>
      </c>
      <c r="L27" s="17">
        <f t="shared" si="12"/>
        <v>78450635.063002408</v>
      </c>
      <c r="M27" s="18">
        <f t="shared" si="13"/>
        <v>1959.4852657959998</v>
      </c>
      <c r="N27" s="19"/>
      <c r="O27" s="19">
        <f t="shared" si="20"/>
        <v>65012570.440099999</v>
      </c>
      <c r="P27" s="19">
        <f t="shared" si="26"/>
        <v>65012570.440099999</v>
      </c>
      <c r="Q27" s="19">
        <f t="shared" si="21"/>
        <v>0</v>
      </c>
      <c r="R27" s="19">
        <f t="shared" si="3"/>
        <v>12781510.559999997</v>
      </c>
      <c r="S27" s="19">
        <f t="shared" si="4"/>
        <v>12781510.559999997</v>
      </c>
      <c r="T27" s="19">
        <f t="shared" ref="T27:T50" si="27">0.55*8784*C27*K27+E27</f>
        <v>0</v>
      </c>
      <c r="U27" s="19">
        <f t="shared" ref="U27:U51" si="28">K27*8784*0.55+I27</f>
        <v>0</v>
      </c>
      <c r="V27" s="20">
        <f t="shared" si="23"/>
        <v>0.26586828560817621</v>
      </c>
      <c r="W27" s="20">
        <f t="shared" si="24"/>
        <v>0.7</v>
      </c>
      <c r="X27" s="39">
        <f t="shared" si="14"/>
        <v>70086342.214450255</v>
      </c>
      <c r="Y27" s="39">
        <f t="shared" si="9"/>
        <v>156901270126.00482</v>
      </c>
      <c r="Z27" s="50">
        <f t="shared" si="25"/>
        <v>155139181007.33371</v>
      </c>
      <c r="AA27" s="50">
        <f t="shared" si="25"/>
        <v>153396920899.54276</v>
      </c>
      <c r="AB27" s="50">
        <f t="shared" si="25"/>
        <v>151674489802.63196</v>
      </c>
      <c r="AC27" s="50">
        <f t="shared" si="25"/>
        <v>149971887716.60129</v>
      </c>
      <c r="AD27" s="50">
        <f t="shared" si="25"/>
        <v>148289114641.45078</v>
      </c>
      <c r="AE27" s="50">
        <f t="shared" si="25"/>
        <v>146626170577.18045</v>
      </c>
      <c r="AF27" s="50">
        <f t="shared" si="25"/>
        <v>144983055523.79022</v>
      </c>
      <c r="AG27" s="50">
        <f t="shared" si="25"/>
        <v>143359769481.28018</v>
      </c>
      <c r="AH27" s="50">
        <f t="shared" si="25"/>
        <v>141756312449.65027</v>
      </c>
      <c r="AI27" s="50">
        <f t="shared" si="17"/>
        <v>140172684428.90051</v>
      </c>
      <c r="AJ27" s="21">
        <v>549656.71110506309</v>
      </c>
      <c r="AK27" s="22">
        <v>1638287.3021962619</v>
      </c>
      <c r="AL27" s="22">
        <v>1736282.9317854273</v>
      </c>
      <c r="AM27" s="22">
        <v>1840140.258163491</v>
      </c>
      <c r="AN27" s="22">
        <v>1950209.903999944</v>
      </c>
      <c r="AO27" s="22">
        <v>2066863.4647748449</v>
      </c>
      <c r="AP27" s="22">
        <v>2190494.7632863624</v>
      </c>
      <c r="AQ27" s="22">
        <v>2321521.1791978134</v>
      </c>
      <c r="AR27" s="22">
        <v>2460385.0581127568</v>
      </c>
      <c r="AS27" s="22">
        <v>2607555.2049351796</v>
      </c>
      <c r="AT27" s="22">
        <v>2763528.4665563675</v>
      </c>
      <c r="AU27" s="23">
        <v>1.5757543520218836E-2</v>
      </c>
      <c r="AV27" s="23">
        <v>2.3825480768057888E-2</v>
      </c>
      <c r="AW27" s="23">
        <v>3.3256812711147735E-2</v>
      </c>
      <c r="AX27" s="23">
        <v>4.3899367525245384E-2</v>
      </c>
      <c r="AY27" s="23">
        <v>5.5411895225225667E-2</v>
      </c>
      <c r="AZ27" s="23">
        <v>6.5962570404294527E-2</v>
      </c>
      <c r="BA27" s="23">
        <v>7.5582765644706562E-2</v>
      </c>
      <c r="BB27" s="23">
        <v>8.4302426062777575E-2</v>
      </c>
      <c r="BC27" s="23">
        <v>9.215012571687714E-2</v>
      </c>
      <c r="BD27" s="23">
        <v>9.915312165697672E-2</v>
      </c>
      <c r="BE27" s="23">
        <v>0.99471654687004885</v>
      </c>
      <c r="BF27" s="24">
        <v>88626254.460899994</v>
      </c>
      <c r="BG27" s="25">
        <f t="shared" si="11"/>
        <v>1906.5618041458956</v>
      </c>
      <c r="BH27" s="25">
        <f t="shared" si="11"/>
        <v>1866.5870416647263</v>
      </c>
      <c r="BI27" s="25">
        <f t="shared" si="11"/>
        <v>1824.8589758673568</v>
      </c>
      <c r="BJ27" s="25">
        <f t="shared" si="11"/>
        <v>1781.9000710540522</v>
      </c>
      <c r="BK27" s="25">
        <f t="shared" si="11"/>
        <v>1738.5317553453772</v>
      </c>
      <c r="BL27" s="25">
        <f t="shared" si="11"/>
        <v>1698.0573925687047</v>
      </c>
      <c r="BM27" s="25">
        <f t="shared" si="11"/>
        <v>1660.203499315402</v>
      </c>
      <c r="BN27" s="25">
        <f t="shared" si="11"/>
        <v>1624.7300214758541</v>
      </c>
      <c r="BO27" s="25">
        <f t="shared" si="11"/>
        <v>1591.4253248771176</v>
      </c>
      <c r="BP27" s="25">
        <f t="shared" si="11"/>
        <v>1560.1020508994213</v>
      </c>
      <c r="BQ27" s="26">
        <f t="shared" si="15"/>
        <v>1725.295793721391</v>
      </c>
      <c r="BR27" s="26">
        <f t="shared" si="16"/>
        <v>1560.1020508994213</v>
      </c>
      <c r="BS27" s="28"/>
      <c r="BT27" s="28"/>
      <c r="BU27" s="28"/>
      <c r="BV27" s="28"/>
      <c r="BW27" s="28"/>
      <c r="BX27" s="28"/>
      <c r="BY27" s="28"/>
      <c r="BZ27" s="28"/>
      <c r="CA27" s="28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</row>
    <row r="28" spans="1:90" x14ac:dyDescent="0.25">
      <c r="A28" s="16" t="s">
        <v>67</v>
      </c>
      <c r="B28" s="17">
        <v>2437.9229869000001</v>
      </c>
      <c r="C28" s="17">
        <v>0</v>
      </c>
      <c r="D28" s="17">
        <v>0</v>
      </c>
      <c r="E28" s="17">
        <v>637810628.83775425</v>
      </c>
      <c r="F28" s="17">
        <v>14447406</v>
      </c>
      <c r="G28" s="17">
        <v>0</v>
      </c>
      <c r="H28" s="17">
        <v>0</v>
      </c>
      <c r="I28" s="17">
        <v>257516.70187340002</v>
      </c>
      <c r="J28" s="17">
        <v>0</v>
      </c>
      <c r="K28" s="17">
        <v>0</v>
      </c>
      <c r="L28" s="17">
        <f t="shared" si="12"/>
        <v>17929736.908657368</v>
      </c>
      <c r="M28" s="18">
        <f t="shared" si="13"/>
        <v>2291.6476076859999</v>
      </c>
      <c r="N28" s="19"/>
      <c r="O28" s="19">
        <f t="shared" si="20"/>
        <v>14447406</v>
      </c>
      <c r="P28" s="19">
        <f t="shared" si="26"/>
        <v>14447406</v>
      </c>
      <c r="Q28" s="19">
        <f t="shared" si="21"/>
        <v>0</v>
      </c>
      <c r="R28" s="19">
        <f t="shared" si="3"/>
        <v>0</v>
      </c>
      <c r="S28" s="19">
        <f t="shared" si="4"/>
        <v>0</v>
      </c>
      <c r="T28" s="19">
        <f t="shared" si="27"/>
        <v>637810628.83775425</v>
      </c>
      <c r="U28" s="19">
        <f t="shared" si="28"/>
        <v>257516.70187340002</v>
      </c>
      <c r="V28" s="20"/>
      <c r="W28" s="20"/>
      <c r="X28" s="39">
        <f t="shared" si="14"/>
        <v>16873087.013003059</v>
      </c>
      <c r="Y28" s="39">
        <f t="shared" si="9"/>
        <v>35221663188.476982</v>
      </c>
      <c r="Z28" s="50">
        <f t="shared" si="25"/>
        <v>35010333209.346123</v>
      </c>
      <c r="AA28" s="50">
        <f t="shared" si="25"/>
        <v>34799003230.215263</v>
      </c>
      <c r="AB28" s="50">
        <f t="shared" si="25"/>
        <v>34587673251.084396</v>
      </c>
      <c r="AC28" s="50">
        <f t="shared" si="25"/>
        <v>34376343271.953537</v>
      </c>
      <c r="AD28" s="50">
        <f t="shared" si="25"/>
        <v>34165013292.82267</v>
      </c>
      <c r="AE28" s="50">
        <f t="shared" si="25"/>
        <v>33953683313.691811</v>
      </c>
      <c r="AF28" s="50">
        <f t="shared" si="25"/>
        <v>33742353334.560944</v>
      </c>
      <c r="AG28" s="50">
        <f t="shared" si="25"/>
        <v>33531023355.430088</v>
      </c>
      <c r="AH28" s="50">
        <f t="shared" si="25"/>
        <v>33319693376.299217</v>
      </c>
      <c r="AI28" s="50">
        <f t="shared" si="17"/>
        <v>33108363397.168362</v>
      </c>
      <c r="AJ28" s="21"/>
      <c r="AK28" s="22">
        <v>1598643.1130111066</v>
      </c>
      <c r="AL28" s="22">
        <v>1696078.2383710877</v>
      </c>
      <c r="AM28" s="22">
        <v>1799451.9022182696</v>
      </c>
      <c r="AN28" s="22">
        <v>1909126.0504036348</v>
      </c>
      <c r="AO28" s="22">
        <v>2025484.6888859384</v>
      </c>
      <c r="AP28" s="22">
        <v>2148935.2282653004</v>
      </c>
      <c r="AQ28" s="22">
        <v>2279909.9102642927</v>
      </c>
      <c r="AR28" s="22">
        <v>2418867.3211511099</v>
      </c>
      <c r="AS28" s="22">
        <v>2566293.9974038242</v>
      </c>
      <c r="AT28" s="22">
        <v>2722706.1292376984</v>
      </c>
      <c r="AU28" s="23">
        <v>3.3626861682224486E-2</v>
      </c>
      <c r="AV28" s="23">
        <v>4.5119684316196486E-2</v>
      </c>
      <c r="AW28" s="23">
        <v>5.6299844647805346E-2</v>
      </c>
      <c r="AX28" s="23">
        <v>6.6491472684185815E-2</v>
      </c>
      <c r="AY28" s="23">
        <v>7.5734341090530163E-2</v>
      </c>
      <c r="AZ28" s="23">
        <v>8.4066332531141416E-2</v>
      </c>
      <c r="BA28" s="23">
        <v>9.1523525608059944E-2</v>
      </c>
      <c r="BB28" s="23">
        <v>9.8140276848189559E-2</v>
      </c>
      <c r="BC28" s="23">
        <v>0.10394929892009647</v>
      </c>
      <c r="BD28" s="23">
        <v>0.10898173525334133</v>
      </c>
      <c r="BE28" s="23">
        <v>2.0767694708207758</v>
      </c>
      <c r="BF28" s="24">
        <v>14904523.063299999</v>
      </c>
      <c r="BG28" s="25">
        <f t="shared" si="11"/>
        <v>2121.3125187041928</v>
      </c>
      <c r="BH28" s="25">
        <f t="shared" si="11"/>
        <v>2075.5462037816551</v>
      </c>
      <c r="BI28" s="25">
        <f t="shared" si="11"/>
        <v>2031.0485254308728</v>
      </c>
      <c r="BJ28" s="25">
        <f t="shared" si="11"/>
        <v>1988.8673573656336</v>
      </c>
      <c r="BK28" s="25">
        <f t="shared" si="11"/>
        <v>1948.7345594326052</v>
      </c>
      <c r="BL28" s="25">
        <f t="shared" ref="BL28:BP51" si="29">(AE28+$T28)/($O28+$Q28+$R28+$U28+$AJ28+AP28+(MIN(AZ28*$BF28,$BF28*$BE28*AZ28)))</f>
        <v>1910.4117389165788</v>
      </c>
      <c r="BM28" s="25">
        <f t="shared" si="29"/>
        <v>1873.6859263121946</v>
      </c>
      <c r="BN28" s="25">
        <f t="shared" si="29"/>
        <v>1838.3660067736826</v>
      </c>
      <c r="BO28" s="25">
        <f t="shared" si="29"/>
        <v>1804.2797646318695</v>
      </c>
      <c r="BP28" s="25">
        <f t="shared" si="29"/>
        <v>1771.2714290773936</v>
      </c>
      <c r="BQ28" s="26">
        <f t="shared" si="15"/>
        <v>1936.3524030426681</v>
      </c>
      <c r="BR28" s="26">
        <f t="shared" si="16"/>
        <v>1771.2714290773936</v>
      </c>
      <c r="BS28" s="28"/>
      <c r="BT28" s="28"/>
      <c r="BU28" s="28"/>
      <c r="BV28" s="28"/>
      <c r="BW28" s="28"/>
      <c r="BX28" s="28"/>
      <c r="BY28" s="28"/>
      <c r="BZ28" s="28"/>
      <c r="CA28" s="28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</row>
    <row r="29" spans="1:90" x14ac:dyDescent="0.25">
      <c r="A29" s="16" t="s">
        <v>68</v>
      </c>
      <c r="B29" s="17">
        <v>2181.1538467999999</v>
      </c>
      <c r="C29" s="17">
        <v>1097.0761336</v>
      </c>
      <c r="D29" s="17">
        <v>1754.9565611</v>
      </c>
      <c r="E29" s="17">
        <v>0</v>
      </c>
      <c r="F29" s="17">
        <v>24660983</v>
      </c>
      <c r="G29" s="17">
        <v>423637.99900000001</v>
      </c>
      <c r="H29" s="17">
        <v>37524</v>
      </c>
      <c r="I29" s="17">
        <v>0</v>
      </c>
      <c r="J29" s="17">
        <v>468.3</v>
      </c>
      <c r="K29" s="17">
        <v>0</v>
      </c>
      <c r="L29" s="17">
        <f t="shared" si="12"/>
        <v>27160007.032153543</v>
      </c>
      <c r="M29" s="18">
        <f t="shared" si="13"/>
        <v>2050.284615992</v>
      </c>
      <c r="N29" s="19"/>
      <c r="O29" s="19">
        <f t="shared" si="20"/>
        <v>22208869.080452744</v>
      </c>
      <c r="P29" s="19">
        <f t="shared" si="26"/>
        <v>22208869.080452744</v>
      </c>
      <c r="Q29" s="19">
        <f t="shared" si="21"/>
        <v>33792.878547254535</v>
      </c>
      <c r="R29" s="19">
        <f t="shared" si="3"/>
        <v>2879483.04</v>
      </c>
      <c r="S29" s="19">
        <f t="shared" si="4"/>
        <v>2879483.04</v>
      </c>
      <c r="T29" s="19">
        <f t="shared" si="27"/>
        <v>0</v>
      </c>
      <c r="U29" s="19">
        <f t="shared" si="28"/>
        <v>0</v>
      </c>
      <c r="V29" s="20">
        <f t="shared" ref="V29:V35" si="30">G29/(8784*J29)</f>
        <v>0.10298605519829698</v>
      </c>
      <c r="W29" s="20">
        <f t="shared" ref="W29:W35" si="31">(R29-(0.15*8784*K29))/(8784*J29)</f>
        <v>0.7</v>
      </c>
      <c r="X29" s="39">
        <f t="shared" si="14"/>
        <v>24376409.884223793</v>
      </c>
      <c r="Y29" s="39">
        <f t="shared" si="9"/>
        <v>54320014064.307083</v>
      </c>
      <c r="Z29" s="50">
        <f t="shared" si="25"/>
        <v>53734413071.095695</v>
      </c>
      <c r="AA29" s="50">
        <f t="shared" si="25"/>
        <v>53155230203.13443</v>
      </c>
      <c r="AB29" s="50">
        <f t="shared" si="25"/>
        <v>52582465460.423233</v>
      </c>
      <c r="AC29" s="50">
        <f t="shared" si="25"/>
        <v>52016118842.962135</v>
      </c>
      <c r="AD29" s="50">
        <f t="shared" si="25"/>
        <v>51456190350.751152</v>
      </c>
      <c r="AE29" s="50">
        <f t="shared" si="25"/>
        <v>50902679983.790253</v>
      </c>
      <c r="AF29" s="50">
        <f t="shared" si="25"/>
        <v>50355587742.079445</v>
      </c>
      <c r="AG29" s="50">
        <f t="shared" si="25"/>
        <v>49814913625.618736</v>
      </c>
      <c r="AH29" s="50">
        <f t="shared" si="25"/>
        <v>49280657634.408112</v>
      </c>
      <c r="AI29" s="50">
        <f t="shared" si="17"/>
        <v>48752819768.447586</v>
      </c>
      <c r="AJ29" s="21">
        <v>574830.0646808832</v>
      </c>
      <c r="AK29" s="22">
        <v>1856031.6434920561</v>
      </c>
      <c r="AL29" s="22">
        <v>2010985.8953398997</v>
      </c>
      <c r="AM29" s="22">
        <v>2178876.7909405134</v>
      </c>
      <c r="AN29" s="22">
        <v>2360784.3700449225</v>
      </c>
      <c r="AO29" s="22">
        <v>2557878.8415304027</v>
      </c>
      <c r="AP29" s="22">
        <v>2771428.1113375952</v>
      </c>
      <c r="AQ29" s="22">
        <v>3002805.9388914481</v>
      </c>
      <c r="AR29" s="22">
        <v>3253500.7744761179</v>
      </c>
      <c r="AS29" s="22">
        <v>3525125.3344145454</v>
      </c>
      <c r="AT29" s="22">
        <v>3819426.9756496958</v>
      </c>
      <c r="AU29" s="23">
        <v>2.1965192447987017E-2</v>
      </c>
      <c r="AV29" s="23">
        <v>3.1265636816348329E-2</v>
      </c>
      <c r="AW29" s="23">
        <v>4.1791465810764636E-2</v>
      </c>
      <c r="AX29" s="23">
        <v>5.3388253533933172E-2</v>
      </c>
      <c r="AY29" s="23">
        <v>6.4078451624106705E-2</v>
      </c>
      <c r="AZ29" s="23">
        <v>7.3829168577336735E-2</v>
      </c>
      <c r="BA29" s="23">
        <v>8.267173486315256E-2</v>
      </c>
      <c r="BB29" s="23">
        <v>9.0636044720045314E-2</v>
      </c>
      <c r="BC29" s="23">
        <v>9.7750614114476164E-2</v>
      </c>
      <c r="BD29" s="23">
        <v>0.10404263624554734</v>
      </c>
      <c r="BE29" s="23">
        <v>1.1343799134526367</v>
      </c>
      <c r="BF29" s="24">
        <v>33143117.218899999</v>
      </c>
      <c r="BG29" s="25">
        <f t="shared" ref="BG29:BK51" si="32">(Z29+$T29)/($O29+$Q29+$R29+$U29+$AJ29+AK29+(MIN(AU29*$BF29,$BF29*$BE29*AU29)))</f>
        <v>1900.0180306977313</v>
      </c>
      <c r="BH29" s="25">
        <f t="shared" si="32"/>
        <v>1849.2505339580655</v>
      </c>
      <c r="BI29" s="25">
        <f t="shared" si="32"/>
        <v>1797.0183167595912</v>
      </c>
      <c r="BJ29" s="25">
        <f t="shared" si="32"/>
        <v>1743.9148464072141</v>
      </c>
      <c r="BK29" s="25">
        <f t="shared" si="32"/>
        <v>1693.8294529267564</v>
      </c>
      <c r="BL29" s="25">
        <f t="shared" si="29"/>
        <v>1646.5189519599337</v>
      </c>
      <c r="BM29" s="25">
        <f t="shared" si="29"/>
        <v>1601.6520388865902</v>
      </c>
      <c r="BN29" s="25">
        <f t="shared" si="29"/>
        <v>1558.9357369398738</v>
      </c>
      <c r="BO29" s="25">
        <f t="shared" si="29"/>
        <v>1518.1094655763075</v>
      </c>
      <c r="BP29" s="25">
        <f t="shared" si="29"/>
        <v>1478.940222784646</v>
      </c>
      <c r="BQ29" s="26">
        <f t="shared" si="15"/>
        <v>1678.818759689671</v>
      </c>
      <c r="BR29" s="26">
        <f t="shared" si="16"/>
        <v>1478.940222784646</v>
      </c>
      <c r="BS29" s="28"/>
      <c r="BT29" s="28"/>
      <c r="BU29" s="28"/>
      <c r="BV29" s="28"/>
      <c r="BW29" s="28"/>
      <c r="BX29" s="28"/>
      <c r="BY29" s="28"/>
      <c r="BZ29" s="28"/>
      <c r="CA29" s="28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</row>
    <row r="30" spans="1:90" x14ac:dyDescent="0.25">
      <c r="A30" s="16" t="s">
        <v>69</v>
      </c>
      <c r="B30" s="17">
        <v>2274.5965673999999</v>
      </c>
      <c r="C30" s="17">
        <v>1000</v>
      </c>
      <c r="D30" s="17">
        <v>1459.1431344</v>
      </c>
      <c r="E30" s="17">
        <v>172680511.95826149</v>
      </c>
      <c r="F30" s="17">
        <v>4133662</v>
      </c>
      <c r="G30" s="17">
        <v>23783255.668000001</v>
      </c>
      <c r="H30" s="17">
        <v>279983</v>
      </c>
      <c r="I30" s="17">
        <v>198036.66767519998</v>
      </c>
      <c r="J30" s="17">
        <v>6381.2</v>
      </c>
      <c r="K30" s="17">
        <v>0</v>
      </c>
      <c r="L30" s="17">
        <f t="shared" si="12"/>
        <v>16883442.424074396</v>
      </c>
      <c r="M30" s="18">
        <f t="shared" si="13"/>
        <v>2138.120773356</v>
      </c>
      <c r="N30" s="19">
        <v>1120719</v>
      </c>
      <c r="O30" s="19">
        <f t="shared" si="20"/>
        <v>0</v>
      </c>
      <c r="P30" s="19">
        <f t="shared" si="26"/>
        <v>1120719</v>
      </c>
      <c r="Q30" s="19">
        <f t="shared" si="21"/>
        <v>0</v>
      </c>
      <c r="R30" s="19">
        <f t="shared" si="3"/>
        <v>28196900.668000001</v>
      </c>
      <c r="S30" s="19">
        <f t="shared" si="4"/>
        <v>27076181.668000001</v>
      </c>
      <c r="T30" s="19">
        <f t="shared" si="27"/>
        <v>172680511.95826149</v>
      </c>
      <c r="U30" s="19">
        <f t="shared" si="28"/>
        <v>198036.66767519998</v>
      </c>
      <c r="V30" s="20">
        <f t="shared" si="30"/>
        <v>0.42430350654649585</v>
      </c>
      <c r="W30" s="20">
        <f t="shared" si="31"/>
        <v>0.50304483095950003</v>
      </c>
      <c r="X30" s="39">
        <f t="shared" si="14"/>
        <v>14822547.377476513</v>
      </c>
      <c r="Y30" s="39">
        <f t="shared" si="9"/>
        <v>33594204336.190536</v>
      </c>
      <c r="Z30" s="50">
        <f t="shared" si="25"/>
        <v>33145017885.920872</v>
      </c>
      <c r="AA30" s="50">
        <f t="shared" si="25"/>
        <v>32704055311.417892</v>
      </c>
      <c r="AB30" s="50">
        <f t="shared" si="25"/>
        <v>32271316612.681599</v>
      </c>
      <c r="AC30" s="50">
        <f t="shared" si="25"/>
        <v>31846801789.711994</v>
      </c>
      <c r="AD30" s="50">
        <f t="shared" si="25"/>
        <v>31430510842.509071</v>
      </c>
      <c r="AE30" s="50">
        <f t="shared" si="25"/>
        <v>31022443771.072838</v>
      </c>
      <c r="AF30" s="50">
        <f t="shared" si="25"/>
        <v>30622600575.40329</v>
      </c>
      <c r="AG30" s="50">
        <f t="shared" si="25"/>
        <v>30230981255.500431</v>
      </c>
      <c r="AH30" s="50">
        <f t="shared" si="25"/>
        <v>29847585811.364254</v>
      </c>
      <c r="AI30" s="50">
        <f t="shared" si="17"/>
        <v>29472414242.994762</v>
      </c>
      <c r="AJ30" s="21"/>
      <c r="AK30" s="22">
        <v>3761261.8300788491</v>
      </c>
      <c r="AL30" s="22">
        <v>3990505.6274859933</v>
      </c>
      <c r="AM30" s="22">
        <v>4233721.5228282996</v>
      </c>
      <c r="AN30" s="22">
        <v>4491761.0964883901</v>
      </c>
      <c r="AO30" s="22">
        <v>4765527.8315160042</v>
      </c>
      <c r="AP30" s="22">
        <v>5055980.2770250319</v>
      </c>
      <c r="AQ30" s="22">
        <v>5364135.4043952916</v>
      </c>
      <c r="AR30" s="22">
        <v>5691072.1680302508</v>
      </c>
      <c r="AS30" s="22">
        <v>6037935.2831380907</v>
      </c>
      <c r="AT30" s="22">
        <v>6405939.2337633893</v>
      </c>
      <c r="AU30" s="23">
        <v>2.9520039364355946E-2</v>
      </c>
      <c r="AV30" s="23">
        <v>4.0216966295059435E-2</v>
      </c>
      <c r="AW30" s="23">
        <v>5.1803241604187956E-2</v>
      </c>
      <c r="AX30" s="23">
        <v>6.2384478414965673E-2</v>
      </c>
      <c r="AY30" s="23">
        <v>7.2001231542197341E-2</v>
      </c>
      <c r="AZ30" s="23">
        <v>8.0692130210130469E-2</v>
      </c>
      <c r="BA30" s="23">
        <v>8.8493965627214025E-2</v>
      </c>
      <c r="BB30" s="23">
        <v>9.5441774534338206E-2</v>
      </c>
      <c r="BC30" s="23">
        <v>0.10156891891116983</v>
      </c>
      <c r="BD30" s="23">
        <v>0.10690716201672849</v>
      </c>
      <c r="BE30" s="23">
        <v>0.96669309080459698</v>
      </c>
      <c r="BF30" s="24">
        <v>37821929.841799997</v>
      </c>
      <c r="BG30" s="25">
        <f t="shared" si="32"/>
        <v>1002.4727071650731</v>
      </c>
      <c r="BH30" s="25">
        <f t="shared" si="32"/>
        <v>971.07951979238612</v>
      </c>
      <c r="BI30" s="25">
        <f t="shared" si="32"/>
        <v>939.78738137216396</v>
      </c>
      <c r="BJ30" s="25">
        <f t="shared" si="32"/>
        <v>910.48212799865712</v>
      </c>
      <c r="BK30" s="25">
        <f t="shared" si="32"/>
        <v>882.94363520936577</v>
      </c>
      <c r="BL30" s="25">
        <f t="shared" si="29"/>
        <v>856.98067382436341</v>
      </c>
      <c r="BM30" s="25">
        <f t="shared" si="29"/>
        <v>832.42623373916831</v>
      </c>
      <c r="BN30" s="25">
        <f t="shared" si="29"/>
        <v>809.13373484337501</v>
      </c>
      <c r="BO30" s="25">
        <f t="shared" si="29"/>
        <v>786.97393704187004</v>
      </c>
      <c r="BP30" s="25">
        <f t="shared" si="29"/>
        <v>765.83240580291113</v>
      </c>
      <c r="BQ30" s="26">
        <f t="shared" si="15"/>
        <v>875.81123567893337</v>
      </c>
      <c r="BR30" s="26">
        <f t="shared" si="16"/>
        <v>765.83240580291113</v>
      </c>
      <c r="BS30" s="28"/>
      <c r="BT30" s="28"/>
      <c r="BU30" s="28"/>
      <c r="BV30" s="28"/>
      <c r="BW30" s="28"/>
      <c r="BX30" s="28"/>
      <c r="BY30" s="28"/>
      <c r="BZ30" s="28"/>
      <c r="CA30" s="28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</row>
    <row r="31" spans="1:90" x14ac:dyDescent="0.25">
      <c r="A31" s="16" t="s">
        <v>70</v>
      </c>
      <c r="B31" s="17">
        <v>2382.0218552000001</v>
      </c>
      <c r="C31" s="17">
        <v>1000</v>
      </c>
      <c r="D31" s="17">
        <v>1889.4471039</v>
      </c>
      <c r="E31" s="17">
        <v>0</v>
      </c>
      <c r="F31" s="17">
        <v>1281341</v>
      </c>
      <c r="G31" s="17">
        <v>6946868.9999000002</v>
      </c>
      <c r="H31" s="17">
        <v>72614</v>
      </c>
      <c r="I31" s="17">
        <v>0</v>
      </c>
      <c r="J31" s="17">
        <v>1505.5</v>
      </c>
      <c r="K31" s="17">
        <v>0</v>
      </c>
      <c r="L31" s="17">
        <f t="shared" si="12"/>
        <v>5068125.7889332082</v>
      </c>
      <c r="M31" s="18">
        <f t="shared" si="13"/>
        <v>2239.1005438880002</v>
      </c>
      <c r="N31" s="19">
        <v>1186136</v>
      </c>
      <c r="O31" s="19">
        <f t="shared" si="20"/>
        <v>0</v>
      </c>
      <c r="P31" s="19">
        <f t="shared" si="26"/>
        <v>1186136</v>
      </c>
      <c r="Q31" s="19">
        <f t="shared" si="21"/>
        <v>0</v>
      </c>
      <c r="R31" s="19">
        <f t="shared" si="3"/>
        <v>8300823.9999000002</v>
      </c>
      <c r="S31" s="19">
        <f t="shared" si="4"/>
        <v>7114687.9999000002</v>
      </c>
      <c r="T31" s="19">
        <f t="shared" si="27"/>
        <v>0</v>
      </c>
      <c r="U31" s="19">
        <f t="shared" si="28"/>
        <v>0</v>
      </c>
      <c r="V31" s="20">
        <f t="shared" si="30"/>
        <v>0.52531042824004759</v>
      </c>
      <c r="W31" s="20">
        <f t="shared" si="31"/>
        <v>0.6276942044243965</v>
      </c>
      <c r="X31" s="39">
        <f t="shared" si="14"/>
        <v>4885282.8813125687</v>
      </c>
      <c r="Y31" s="39">
        <f t="shared" si="9"/>
        <v>10136251577.866419</v>
      </c>
      <c r="Z31" s="50">
        <f t="shared" si="25"/>
        <v>10098458382.232378</v>
      </c>
      <c r="AA31" s="50">
        <f t="shared" si="25"/>
        <v>10060937323.067207</v>
      </c>
      <c r="AB31" s="50">
        <f t="shared" si="25"/>
        <v>10023688400.370907</v>
      </c>
      <c r="AC31" s="50">
        <f t="shared" si="25"/>
        <v>9986711614.1434746</v>
      </c>
      <c r="AD31" s="50">
        <f t="shared" si="25"/>
        <v>9950006964.3849144</v>
      </c>
      <c r="AE31" s="50">
        <f t="shared" si="25"/>
        <v>9913574451.0952187</v>
      </c>
      <c r="AF31" s="50">
        <f t="shared" si="25"/>
        <v>9877414074.274395</v>
      </c>
      <c r="AG31" s="50">
        <f t="shared" si="25"/>
        <v>9841525833.9224396</v>
      </c>
      <c r="AH31" s="50">
        <f t="shared" si="25"/>
        <v>9805909730.0393524</v>
      </c>
      <c r="AI31" s="50">
        <f t="shared" si="17"/>
        <v>9770565762.6251373</v>
      </c>
      <c r="AJ31" s="21">
        <v>575615.28855389054</v>
      </c>
      <c r="AK31" s="22">
        <v>2219729.5940269795</v>
      </c>
      <c r="AL31" s="22">
        <v>2499218.6993625145</v>
      </c>
      <c r="AM31" s="22">
        <v>2813898.6496601808</v>
      </c>
      <c r="AN31" s="22">
        <v>3168200.3710115771</v>
      </c>
      <c r="AO31" s="22">
        <v>3567112.6933054491</v>
      </c>
      <c r="AP31" s="22">
        <v>4016252.5966367796</v>
      </c>
      <c r="AQ31" s="22">
        <v>4521944.3025346696</v>
      </c>
      <c r="AR31" s="22">
        <v>4822223.0163039416</v>
      </c>
      <c r="AS31" s="22">
        <v>4822223.0163039416</v>
      </c>
      <c r="AT31" s="22">
        <v>4822223.0163039416</v>
      </c>
      <c r="AU31" s="23">
        <v>2.83924112831937E-2</v>
      </c>
      <c r="AV31" s="23">
        <v>3.9040235823837852E-2</v>
      </c>
      <c r="AW31" s="23">
        <v>5.0805216401189783E-2</v>
      </c>
      <c r="AX31" s="23">
        <v>6.1933846394983012E-2</v>
      </c>
      <c r="AY31" s="23">
        <v>7.2131960918839E-2</v>
      </c>
      <c r="AZ31" s="23">
        <v>8.1425889927688719E-2</v>
      </c>
      <c r="BA31" s="23">
        <v>8.9840757568304119E-2</v>
      </c>
      <c r="BB31" s="23">
        <v>9.7400525212454875E-2</v>
      </c>
      <c r="BC31" s="23">
        <v>0.10412803275509067</v>
      </c>
      <c r="BD31" s="23">
        <v>0.11004503824332053</v>
      </c>
      <c r="BE31" s="23">
        <v>1.9497193290751607</v>
      </c>
      <c r="BF31" s="24">
        <v>11686617.6011</v>
      </c>
      <c r="BG31" s="25">
        <f t="shared" si="32"/>
        <v>883.66082738371699</v>
      </c>
      <c r="BH31" s="25">
        <f t="shared" si="32"/>
        <v>850.32259994861761</v>
      </c>
      <c r="BI31" s="25">
        <f t="shared" si="32"/>
        <v>815.99022114018726</v>
      </c>
      <c r="BJ31" s="25">
        <f t="shared" si="32"/>
        <v>782.14050319442208</v>
      </c>
      <c r="BK31" s="25">
        <f t="shared" si="32"/>
        <v>748.87924053231723</v>
      </c>
      <c r="BL31" s="25">
        <f t="shared" si="29"/>
        <v>716.07702114311064</v>
      </c>
      <c r="BM31" s="25">
        <f t="shared" si="29"/>
        <v>683.63763576307497</v>
      </c>
      <c r="BN31" s="25">
        <f t="shared" si="29"/>
        <v>663.31214652822337</v>
      </c>
      <c r="BO31" s="25">
        <f t="shared" si="29"/>
        <v>657.42789785718412</v>
      </c>
      <c r="BP31" s="25">
        <f t="shared" si="29"/>
        <v>652.03540599563769</v>
      </c>
      <c r="BQ31" s="26">
        <f t="shared" si="15"/>
        <v>745.34834994864934</v>
      </c>
      <c r="BR31" s="26">
        <f t="shared" si="16"/>
        <v>652.03540599563769</v>
      </c>
      <c r="BS31" s="28"/>
      <c r="BT31" s="28"/>
      <c r="BU31" s="28"/>
      <c r="BV31" s="28"/>
      <c r="BW31" s="28"/>
      <c r="BX31" s="28"/>
      <c r="BY31" s="28"/>
      <c r="BZ31" s="28"/>
      <c r="CA31" s="28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</row>
    <row r="32" spans="1:90" x14ac:dyDescent="0.25">
      <c r="A32" s="16" t="s">
        <v>71</v>
      </c>
      <c r="B32" s="17">
        <v>2101.7207950000002</v>
      </c>
      <c r="C32" s="17">
        <v>1000</v>
      </c>
      <c r="D32" s="17">
        <v>1472.6911917</v>
      </c>
      <c r="E32" s="17">
        <v>2431861783.9217291</v>
      </c>
      <c r="F32" s="17">
        <v>2602990</v>
      </c>
      <c r="G32" s="17">
        <v>20015729.511599999</v>
      </c>
      <c r="H32" s="17">
        <v>173972</v>
      </c>
      <c r="I32" s="17">
        <v>2295215.174348</v>
      </c>
      <c r="J32" s="17">
        <v>5832.3</v>
      </c>
      <c r="K32" s="17">
        <v>0</v>
      </c>
      <c r="L32" s="17">
        <f t="shared" si="12"/>
        <v>14087278.269850606</v>
      </c>
      <c r="M32" s="18">
        <f t="shared" si="13"/>
        <v>1975.6175473000001</v>
      </c>
      <c r="N32" s="19">
        <v>2436838</v>
      </c>
      <c r="O32" s="19">
        <f t="shared" si="20"/>
        <v>0</v>
      </c>
      <c r="P32" s="19">
        <f t="shared" si="26"/>
        <v>2436838</v>
      </c>
      <c r="Q32" s="19">
        <f t="shared" si="21"/>
        <v>0</v>
      </c>
      <c r="R32" s="19">
        <f t="shared" si="3"/>
        <v>22792691.511599999</v>
      </c>
      <c r="S32" s="19">
        <f t="shared" si="4"/>
        <v>20355853.511599999</v>
      </c>
      <c r="T32" s="19">
        <f t="shared" si="27"/>
        <v>2431861783.9217291</v>
      </c>
      <c r="U32" s="19">
        <f t="shared" si="28"/>
        <v>2295215.174348</v>
      </c>
      <c r="V32" s="20">
        <f t="shared" si="30"/>
        <v>0.39069624869848135</v>
      </c>
      <c r="W32" s="20">
        <f t="shared" si="31"/>
        <v>0.44490104975504319</v>
      </c>
      <c r="X32" s="39">
        <f t="shared" si="14"/>
        <v>13800987.604124583</v>
      </c>
      <c r="Y32" s="39">
        <f t="shared" si="9"/>
        <v>25742694755.77948</v>
      </c>
      <c r="Z32" s="50">
        <f t="shared" si="25"/>
        <v>25683550915.02121</v>
      </c>
      <c r="AA32" s="50">
        <f t="shared" si="25"/>
        <v>25624826120.399178</v>
      </c>
      <c r="AB32" s="50">
        <f t="shared" si="25"/>
        <v>25566520371.91338</v>
      </c>
      <c r="AC32" s="50">
        <f t="shared" si="25"/>
        <v>25508633669.56382</v>
      </c>
      <c r="AD32" s="50">
        <f t="shared" si="25"/>
        <v>25451166013.350494</v>
      </c>
      <c r="AE32" s="50">
        <f t="shared" si="25"/>
        <v>25394117403.273411</v>
      </c>
      <c r="AF32" s="50">
        <f t="shared" si="25"/>
        <v>25337487839.332561</v>
      </c>
      <c r="AG32" s="50">
        <f t="shared" si="25"/>
        <v>25281277321.52795</v>
      </c>
      <c r="AH32" s="50">
        <f t="shared" si="25"/>
        <v>25225485849.859573</v>
      </c>
      <c r="AI32" s="50">
        <f t="shared" si="17"/>
        <v>25170113424.327438</v>
      </c>
      <c r="AJ32" s="21">
        <v>1616036.9202884741</v>
      </c>
      <c r="AK32" s="22">
        <v>2421244.2101994306</v>
      </c>
      <c r="AL32" s="22">
        <v>2839129.1617259495</v>
      </c>
      <c r="AM32" s="22">
        <v>3329137.2935482459</v>
      </c>
      <c r="AN32" s="22">
        <v>3903716.4172397573</v>
      </c>
      <c r="AO32" s="22">
        <v>4577462.7245802898</v>
      </c>
      <c r="AP32" s="22">
        <v>5367491.5786371576</v>
      </c>
      <c r="AQ32" s="22">
        <v>6293872.3000485832</v>
      </c>
      <c r="AR32" s="22">
        <v>7380137.9935051166</v>
      </c>
      <c r="AS32" s="22">
        <v>8653883.3656916264</v>
      </c>
      <c r="AT32" s="22">
        <v>10147465.721223755</v>
      </c>
      <c r="AU32" s="23">
        <v>1.2476028539265065E-2</v>
      </c>
      <c r="AV32" s="23">
        <v>1.9875783190353269E-2</v>
      </c>
      <c r="AW32" s="23">
        <v>2.8704592736062139E-2</v>
      </c>
      <c r="AX32" s="23">
        <v>3.8811523622819859E-2</v>
      </c>
      <c r="AY32" s="23">
        <v>5.0042963652574345E-2</v>
      </c>
      <c r="AZ32" s="23">
        <v>6.1027674442962324E-2</v>
      </c>
      <c r="BA32" s="23">
        <v>7.1065442355277286E-2</v>
      </c>
      <c r="BB32" s="23">
        <v>8.0187433052134036E-2</v>
      </c>
      <c r="BC32" s="23">
        <v>8.8423387938261586E-2</v>
      </c>
      <c r="BD32" s="23">
        <v>9.5801681004806252E-2</v>
      </c>
      <c r="BE32" s="23">
        <v>0.76186477247071394</v>
      </c>
      <c r="BF32" s="24">
        <v>80689387.841399997</v>
      </c>
      <c r="BG32" s="25">
        <f t="shared" si="32"/>
        <v>940.56192489711498</v>
      </c>
      <c r="BH32" s="25">
        <f t="shared" si="32"/>
        <v>911.96998588528413</v>
      </c>
      <c r="BI32" s="25">
        <f t="shared" si="32"/>
        <v>880.51654742379128</v>
      </c>
      <c r="BJ32" s="25">
        <f t="shared" si="32"/>
        <v>846.84655288416172</v>
      </c>
      <c r="BK32" s="25">
        <f t="shared" si="32"/>
        <v>811.5494615656869</v>
      </c>
      <c r="BL32" s="25">
        <f t="shared" si="29"/>
        <v>776.76132493209764</v>
      </c>
      <c r="BM32" s="25">
        <f t="shared" si="29"/>
        <v>743.16121809498895</v>
      </c>
      <c r="BN32" s="25">
        <f t="shared" si="29"/>
        <v>710.34639939283215</v>
      </c>
      <c r="BO32" s="25">
        <f t="shared" si="29"/>
        <v>677.98248648397919</v>
      </c>
      <c r="BP32" s="25">
        <f t="shared" si="29"/>
        <v>645.79981632360477</v>
      </c>
      <c r="BQ32" s="26">
        <f t="shared" si="15"/>
        <v>794.54957178835411</v>
      </c>
      <c r="BR32" s="26">
        <f t="shared" si="16"/>
        <v>645.79981632360477</v>
      </c>
      <c r="BS32" s="28"/>
      <c r="BT32" s="28"/>
      <c r="BU32" s="28"/>
      <c r="BV32" s="28"/>
      <c r="BW32" s="28"/>
      <c r="BX32" s="28"/>
      <c r="BY32" s="28"/>
      <c r="BZ32" s="28"/>
      <c r="CA32" s="28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</row>
    <row r="33" spans="1:90" x14ac:dyDescent="0.25">
      <c r="A33" s="16" t="s">
        <v>72</v>
      </c>
      <c r="B33" s="17">
        <v>2340.9359761999999</v>
      </c>
      <c r="C33" s="17">
        <v>1000</v>
      </c>
      <c r="D33" s="17">
        <v>1313.4459059999999</v>
      </c>
      <c r="E33" s="17">
        <v>0</v>
      </c>
      <c r="F33" s="17">
        <v>11353987</v>
      </c>
      <c r="G33" s="17">
        <v>5730957</v>
      </c>
      <c r="H33" s="17">
        <v>2208001</v>
      </c>
      <c r="I33" s="17">
        <v>0</v>
      </c>
      <c r="J33" s="17">
        <v>1662.4</v>
      </c>
      <c r="K33" s="17">
        <v>0</v>
      </c>
      <c r="L33" s="17">
        <f t="shared" si="12"/>
        <v>17605001.757750507</v>
      </c>
      <c r="M33" s="18">
        <f t="shared" si="13"/>
        <v>2200.4798176279996</v>
      </c>
      <c r="N33" s="19"/>
      <c r="O33" s="19">
        <f t="shared" si="20"/>
        <v>7594318.6524115447</v>
      </c>
      <c r="P33" s="19">
        <f t="shared" ref="P33:P51" si="33">IF(N33&gt;0,MAX(N33,O33),O33)</f>
        <v>7594318.6524115447</v>
      </c>
      <c r="Q33" s="19">
        <f t="shared" si="21"/>
        <v>1476861.2275884538</v>
      </c>
      <c r="R33" s="19">
        <f t="shared" si="3"/>
        <v>10221765.120000001</v>
      </c>
      <c r="S33" s="19">
        <f t="shared" si="4"/>
        <v>10221765.120000001</v>
      </c>
      <c r="T33" s="19">
        <f t="shared" si="27"/>
        <v>0</v>
      </c>
      <c r="U33" s="19">
        <f t="shared" si="28"/>
        <v>0</v>
      </c>
      <c r="V33" s="20">
        <f t="shared" si="30"/>
        <v>0.39246351808169894</v>
      </c>
      <c r="W33" s="20">
        <f t="shared" si="31"/>
        <v>0.7</v>
      </c>
      <c r="X33" s="39">
        <f t="shared" si="14"/>
        <v>14436343.68818683</v>
      </c>
      <c r="Y33" s="39">
        <f t="shared" si="9"/>
        <v>35210003515.501015</v>
      </c>
      <c r="Z33" s="50">
        <f t="shared" ref="Z33:AH42" si="34">(Z$55*((Z$55*$B33)+(Z$56*$M33))*$F33)+(Z$56*((Z$55*$B33)+(Z$56*$M33))*$P33)+(Z$55*$D33*$H33)+(Z$56*$D33*$Q33)+(Z$55*$C33*$G33)+(Z$56*$C33*$S33)</f>
        <v>34528745729.963654</v>
      </c>
      <c r="AA33" s="50">
        <f t="shared" si="34"/>
        <v>33858049315.898426</v>
      </c>
      <c r="AB33" s="50">
        <f t="shared" si="34"/>
        <v>33197914273.305336</v>
      </c>
      <c r="AC33" s="50">
        <f t="shared" si="34"/>
        <v>32548340602.184391</v>
      </c>
      <c r="AD33" s="50">
        <f t="shared" si="34"/>
        <v>31909328302.535583</v>
      </c>
      <c r="AE33" s="50">
        <f t="shared" si="34"/>
        <v>31280877374.358921</v>
      </c>
      <c r="AF33" s="50">
        <f t="shared" si="34"/>
        <v>30662987817.654388</v>
      </c>
      <c r="AG33" s="50">
        <f t="shared" si="34"/>
        <v>30055659632.422012</v>
      </c>
      <c r="AH33" s="50">
        <f t="shared" si="34"/>
        <v>29458892818.661766</v>
      </c>
      <c r="AI33" s="50">
        <f t="shared" si="17"/>
        <v>28872687376.373665</v>
      </c>
      <c r="AJ33" s="21"/>
      <c r="AK33" s="22">
        <v>3261075.8320251782</v>
      </c>
      <c r="AL33" s="22">
        <v>3459833.9725480471</v>
      </c>
      <c r="AM33" s="22">
        <v>3670706.1516455952</v>
      </c>
      <c r="AN33" s="22">
        <v>3894430.70350732</v>
      </c>
      <c r="AO33" s="22">
        <v>4131790.9627882536</v>
      </c>
      <c r="AP33" s="22">
        <v>4383618.0073261885</v>
      </c>
      <c r="AQ33" s="22">
        <v>4650793.5680237878</v>
      </c>
      <c r="AR33" s="22">
        <v>4721995.6329768756</v>
      </c>
      <c r="AS33" s="22">
        <v>4721995.6329768756</v>
      </c>
      <c r="AT33" s="22">
        <v>4721995.6329768756</v>
      </c>
      <c r="AU33" s="23">
        <v>3.1035013241784176E-2</v>
      </c>
      <c r="AV33" s="23">
        <v>4.1948637868847644E-2</v>
      </c>
      <c r="AW33" s="23">
        <v>5.321881813557619E-2</v>
      </c>
      <c r="AX33" s="23">
        <v>6.3470746305540199E-2</v>
      </c>
      <c r="AY33" s="23">
        <v>7.2750343651852012E-2</v>
      </c>
      <c r="AZ33" s="23">
        <v>8.110124952435338E-2</v>
      </c>
      <c r="BA33" s="23">
        <v>8.8564932808121916E-2</v>
      </c>
      <c r="BB33" s="23">
        <v>9.5180797921778831E-2</v>
      </c>
      <c r="BC33" s="23">
        <v>0.10098628562294884</v>
      </c>
      <c r="BD33" s="23">
        <v>0.10601696887513207</v>
      </c>
      <c r="BE33" s="23">
        <v>1.5006422353948949</v>
      </c>
      <c r="BF33" s="24">
        <v>24919278.456799999</v>
      </c>
      <c r="BG33" s="25">
        <f t="shared" si="32"/>
        <v>1480.1803500436849</v>
      </c>
      <c r="BH33" s="25">
        <f t="shared" si="32"/>
        <v>1422.720168928581</v>
      </c>
      <c r="BI33" s="25">
        <f t="shared" si="32"/>
        <v>1366.7415601681873</v>
      </c>
      <c r="BJ33" s="25">
        <f t="shared" si="32"/>
        <v>1314.0745743485359</v>
      </c>
      <c r="BK33" s="25">
        <f t="shared" si="32"/>
        <v>1264.3555822910173</v>
      </c>
      <c r="BL33" s="25">
        <f t="shared" si="29"/>
        <v>1217.2709173611502</v>
      </c>
      <c r="BM33" s="25">
        <f t="shared" si="29"/>
        <v>1172.5488350425442</v>
      </c>
      <c r="BN33" s="25">
        <f t="shared" si="29"/>
        <v>1139.0424503566751</v>
      </c>
      <c r="BO33" s="25">
        <f t="shared" si="29"/>
        <v>1110.3387585209812</v>
      </c>
      <c r="BP33" s="25">
        <f t="shared" si="29"/>
        <v>1083.126248943654</v>
      </c>
      <c r="BQ33" s="26">
        <f t="shared" si="15"/>
        <v>1257.039944600501</v>
      </c>
      <c r="BR33" s="26">
        <f t="shared" si="16"/>
        <v>1083.126248943654</v>
      </c>
      <c r="BS33" s="28"/>
      <c r="BT33" s="28"/>
      <c r="BU33" s="28"/>
      <c r="BV33" s="28"/>
      <c r="BW33" s="28"/>
      <c r="BX33" s="28"/>
      <c r="BY33" s="28"/>
      <c r="BZ33" s="28"/>
      <c r="CA33" s="28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</row>
    <row r="34" spans="1:90" x14ac:dyDescent="0.25">
      <c r="A34" s="16" t="s">
        <v>73</v>
      </c>
      <c r="B34" s="17">
        <v>2219.4027956</v>
      </c>
      <c r="C34" s="17">
        <v>1000</v>
      </c>
      <c r="D34" s="17">
        <v>1366.2534776</v>
      </c>
      <c r="E34" s="17">
        <v>1921012399.6359246</v>
      </c>
      <c r="F34" s="17">
        <v>4156143.4079999998</v>
      </c>
      <c r="G34" s="17">
        <v>44002776.7729</v>
      </c>
      <c r="H34" s="17">
        <v>12502558</v>
      </c>
      <c r="I34" s="17">
        <v>2590211.4823018005</v>
      </c>
      <c r="J34" s="17">
        <v>9847.6</v>
      </c>
      <c r="K34" s="17">
        <v>0</v>
      </c>
      <c r="L34" s="17">
        <f t="shared" si="12"/>
        <v>36114804.408780672</v>
      </c>
      <c r="M34" s="18">
        <f t="shared" si="13"/>
        <v>2086.2386278639997</v>
      </c>
      <c r="N34" s="19"/>
      <c r="O34" s="19">
        <f t="shared" si="20"/>
        <v>27582.203066219576</v>
      </c>
      <c r="P34" s="19">
        <f t="shared" si="33"/>
        <v>27582.203066219576</v>
      </c>
      <c r="Q34" s="19">
        <f t="shared" si="21"/>
        <v>82973.097833776847</v>
      </c>
      <c r="R34" s="19">
        <f t="shared" si="3"/>
        <v>60550922.880000003</v>
      </c>
      <c r="S34" s="19">
        <f t="shared" si="4"/>
        <v>60550922.880000003</v>
      </c>
      <c r="T34" s="19">
        <f t="shared" si="27"/>
        <v>1921012399.6359246</v>
      </c>
      <c r="U34" s="19">
        <f t="shared" si="28"/>
        <v>2590211.4823018005</v>
      </c>
      <c r="V34" s="20">
        <f t="shared" si="30"/>
        <v>0.50869486831890876</v>
      </c>
      <c r="W34" s="20">
        <f t="shared" si="31"/>
        <v>0.7</v>
      </c>
      <c r="X34" s="39">
        <f t="shared" si="14"/>
        <v>31321420.310288448</v>
      </c>
      <c r="Y34" s="39">
        <f t="shared" si="9"/>
        <v>70308596417.925415</v>
      </c>
      <c r="Z34" s="50">
        <f t="shared" si="34"/>
        <v>69300439720.714783</v>
      </c>
      <c r="AA34" s="50">
        <f t="shared" si="34"/>
        <v>68303278551.840179</v>
      </c>
      <c r="AB34" s="50">
        <f t="shared" si="34"/>
        <v>67317112911.30162</v>
      </c>
      <c r="AC34" s="50">
        <f t="shared" si="34"/>
        <v>66341942799.099121</v>
      </c>
      <c r="AD34" s="50">
        <f t="shared" si="34"/>
        <v>65377768215.232658</v>
      </c>
      <c r="AE34" s="50">
        <f t="shared" si="34"/>
        <v>64424589159.70224</v>
      </c>
      <c r="AF34" s="50">
        <f t="shared" si="34"/>
        <v>63482405632.507858</v>
      </c>
      <c r="AG34" s="50">
        <f t="shared" si="34"/>
        <v>62551217633.649521</v>
      </c>
      <c r="AH34" s="50">
        <f t="shared" si="34"/>
        <v>61631025163.127228</v>
      </c>
      <c r="AI34" s="50">
        <f t="shared" si="17"/>
        <v>60721828220.940979</v>
      </c>
      <c r="AJ34" s="21">
        <v>2410637.290132205</v>
      </c>
      <c r="AK34" s="22">
        <v>8344247.8219562788</v>
      </c>
      <c r="AL34" s="22">
        <v>9394883.1627347302</v>
      </c>
      <c r="AM34" s="22">
        <v>10577805.396573586</v>
      </c>
      <c r="AN34" s="22">
        <v>11909670.942114362</v>
      </c>
      <c r="AO34" s="22">
        <v>13409233.449822094</v>
      </c>
      <c r="AP34" s="22">
        <v>15097607.867233478</v>
      </c>
      <c r="AQ34" s="22">
        <v>16998567.753011588</v>
      </c>
      <c r="AR34" s="22">
        <v>19138880.026208654</v>
      </c>
      <c r="AS34" s="22">
        <v>21548681.8642537</v>
      </c>
      <c r="AT34" s="22">
        <v>24261905.056667082</v>
      </c>
      <c r="AU34" s="23">
        <v>4.4177939806613338E-2</v>
      </c>
      <c r="AV34" s="23">
        <v>5.58919541577729E-2</v>
      </c>
      <c r="AW34" s="23">
        <v>6.6658701415474086E-2</v>
      </c>
      <c r="AX34" s="23">
        <v>7.6505373345477676E-2</v>
      </c>
      <c r="AY34" s="23">
        <v>8.5457924616214306E-2</v>
      </c>
      <c r="AZ34" s="23">
        <v>9.3541117197171855E-2</v>
      </c>
      <c r="BA34" s="23">
        <v>0.10077856296868844</v>
      </c>
      <c r="BB34" s="23">
        <v>0.10719276461114169</v>
      </c>
      <c r="BC34" s="23">
        <v>0.1128051548388648</v>
      </c>
      <c r="BD34" s="23">
        <v>0.11763613404156197</v>
      </c>
      <c r="BE34" s="23">
        <v>0.93050619567916049</v>
      </c>
      <c r="BF34" s="24">
        <v>153914184.36679998</v>
      </c>
      <c r="BG34" s="25">
        <f t="shared" si="32"/>
        <v>886.57053761932332</v>
      </c>
      <c r="BH34" s="25">
        <f t="shared" si="32"/>
        <v>845.44476973257997</v>
      </c>
      <c r="BI34" s="25">
        <f t="shared" si="32"/>
        <v>807.09471389887779</v>
      </c>
      <c r="BJ34" s="25">
        <f t="shared" si="32"/>
        <v>771.0805724885638</v>
      </c>
      <c r="BK34" s="25">
        <f t="shared" si="32"/>
        <v>737.0307504826269</v>
      </c>
      <c r="BL34" s="25">
        <f t="shared" si="29"/>
        <v>704.62951882791367</v>
      </c>
      <c r="BM34" s="25">
        <f t="shared" si="29"/>
        <v>673.60781398775896</v>
      </c>
      <c r="BN34" s="25">
        <f t="shared" si="29"/>
        <v>643.73640970413828</v>
      </c>
      <c r="BO34" s="25">
        <f t="shared" si="29"/>
        <v>614.82089911166861</v>
      </c>
      <c r="BP34" s="25">
        <f t="shared" si="29"/>
        <v>586.69805922848741</v>
      </c>
      <c r="BQ34" s="26">
        <f t="shared" si="15"/>
        <v>727.07140450819384</v>
      </c>
      <c r="BR34" s="26">
        <f t="shared" si="16"/>
        <v>586.69805922848741</v>
      </c>
      <c r="BS34" s="28"/>
      <c r="BT34" s="28"/>
      <c r="BU34" s="28"/>
      <c r="BV34" s="28"/>
      <c r="BW34" s="28"/>
      <c r="BX34" s="28"/>
      <c r="BY34" s="28"/>
      <c r="BZ34" s="28"/>
      <c r="CA34" s="28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</row>
    <row r="35" spans="1:90" x14ac:dyDescent="0.25">
      <c r="A35" s="16" t="s">
        <v>74</v>
      </c>
      <c r="B35" s="17">
        <v>2044.2853448000001</v>
      </c>
      <c r="C35" s="17">
        <v>1000</v>
      </c>
      <c r="D35" s="17">
        <v>0</v>
      </c>
      <c r="E35" s="17">
        <v>826846418.97859919</v>
      </c>
      <c r="F35" s="17">
        <v>50607838</v>
      </c>
      <c r="G35" s="17">
        <v>15195335.001800001</v>
      </c>
      <c r="H35" s="17">
        <v>0</v>
      </c>
      <c r="I35" s="17">
        <v>362531.25863500009</v>
      </c>
      <c r="J35" s="17">
        <v>4709.1000000000004</v>
      </c>
      <c r="K35" s="17">
        <v>2249</v>
      </c>
      <c r="L35" s="17">
        <f t="shared" si="12"/>
        <v>59739521.488095574</v>
      </c>
      <c r="M35" s="18">
        <f t="shared" si="13"/>
        <v>1921.628224112</v>
      </c>
      <c r="N35" s="19"/>
      <c r="O35" s="19">
        <f t="shared" si="20"/>
        <v>33884576.521799996</v>
      </c>
      <c r="P35" s="19">
        <f t="shared" si="33"/>
        <v>33884576.521799996</v>
      </c>
      <c r="Q35" s="19">
        <f t="shared" si="21"/>
        <v>0</v>
      </c>
      <c r="R35" s="19">
        <f t="shared" si="3"/>
        <v>31918596.48</v>
      </c>
      <c r="S35" s="19">
        <f t="shared" si="4"/>
        <v>31918596.48</v>
      </c>
      <c r="T35" s="19">
        <f t="shared" si="27"/>
        <v>11692215218.978601</v>
      </c>
      <c r="U35" s="19">
        <f t="shared" si="28"/>
        <v>11227900.058635</v>
      </c>
      <c r="V35" s="20">
        <f t="shared" si="30"/>
        <v>0.36734999564750009</v>
      </c>
      <c r="W35" s="20">
        <f t="shared" si="31"/>
        <v>0.7</v>
      </c>
      <c r="X35" s="39">
        <f t="shared" si="14"/>
        <v>54362185.15267615</v>
      </c>
      <c r="Y35" s="39">
        <f t="shared" si="9"/>
        <v>118652196557.21255</v>
      </c>
      <c r="Z35" s="50">
        <f t="shared" si="34"/>
        <v>116305581971.00009</v>
      </c>
      <c r="AA35" s="50">
        <f t="shared" si="34"/>
        <v>113999991926.81622</v>
      </c>
      <c r="AB35" s="50">
        <f t="shared" si="34"/>
        <v>111735426424.66087</v>
      </c>
      <c r="AC35" s="50">
        <f t="shared" si="34"/>
        <v>109511885464.53416</v>
      </c>
      <c r="AD35" s="50">
        <f t="shared" si="34"/>
        <v>107329369046.43597</v>
      </c>
      <c r="AE35" s="50">
        <f t="shared" si="34"/>
        <v>105187877170.36639</v>
      </c>
      <c r="AF35" s="50">
        <f t="shared" si="34"/>
        <v>103087409836.32535</v>
      </c>
      <c r="AG35" s="50">
        <f t="shared" si="34"/>
        <v>101027967044.31291</v>
      </c>
      <c r="AH35" s="50">
        <f t="shared" si="34"/>
        <v>99009548794.328995</v>
      </c>
      <c r="AI35" s="50">
        <f t="shared" si="17"/>
        <v>97032155086.373688</v>
      </c>
      <c r="AJ35" s="21">
        <v>2295625.0875564399</v>
      </c>
      <c r="AK35" s="22">
        <v>4476628.244452402</v>
      </c>
      <c r="AL35" s="22">
        <v>5077972.6318094656</v>
      </c>
      <c r="AM35" s="22">
        <v>5760095.4650099985</v>
      </c>
      <c r="AN35" s="22">
        <v>6533847.6931109373</v>
      </c>
      <c r="AO35" s="22">
        <v>7411537.8705267711</v>
      </c>
      <c r="AP35" s="22">
        <v>8407127.9568040334</v>
      </c>
      <c r="AQ35" s="22">
        <v>9536455.4181320574</v>
      </c>
      <c r="AR35" s="22">
        <v>10817485.163695855</v>
      </c>
      <c r="AS35" s="22">
        <v>11668176.311000001</v>
      </c>
      <c r="AT35" s="22">
        <v>11668176.311000001</v>
      </c>
      <c r="AU35" s="23">
        <v>2.3711701365905294E-2</v>
      </c>
      <c r="AV35" s="23">
        <v>3.3248180578932023E-2</v>
      </c>
      <c r="AW35" s="23">
        <v>4.3920817462107686E-2</v>
      </c>
      <c r="AX35" s="23">
        <v>5.5100638222559672E-2</v>
      </c>
      <c r="AY35" s="23">
        <v>6.5281844829774741E-2</v>
      </c>
      <c r="AZ35" s="23">
        <v>7.4506518935239296E-2</v>
      </c>
      <c r="BA35" s="23">
        <v>8.2814709395660768E-2</v>
      </c>
      <c r="BB35" s="23">
        <v>9.0244527440311195E-2</v>
      </c>
      <c r="BC35" s="23">
        <v>9.6832237352173431E-2</v>
      </c>
      <c r="BD35" s="23">
        <v>0.10261234287404637</v>
      </c>
      <c r="BE35" s="23">
        <v>0.86123824559614315</v>
      </c>
      <c r="BF35" s="24">
        <v>137704068.46430001</v>
      </c>
      <c r="BG35" s="25">
        <f t="shared" si="32"/>
        <v>1477.7711435907368</v>
      </c>
      <c r="BH35" s="25">
        <f t="shared" si="32"/>
        <v>1422.6980919402938</v>
      </c>
      <c r="BI35" s="25">
        <f t="shared" si="32"/>
        <v>1366.9282255069302</v>
      </c>
      <c r="BJ35" s="25">
        <f t="shared" si="32"/>
        <v>1311.7999608618313</v>
      </c>
      <c r="BK35" s="25">
        <f t="shared" si="32"/>
        <v>1259.7489139443826</v>
      </c>
      <c r="BL35" s="25">
        <f t="shared" si="29"/>
        <v>1210.3146937491745</v>
      </c>
      <c r="BM35" s="25">
        <f t="shared" si="29"/>
        <v>1163.0950480471549</v>
      </c>
      <c r="BN35" s="25">
        <f t="shared" si="29"/>
        <v>1117.7365587295963</v>
      </c>
      <c r="BO35" s="25">
        <f t="shared" si="29"/>
        <v>1080.2407250676069</v>
      </c>
      <c r="BP35" s="25">
        <f t="shared" si="29"/>
        <v>1053.8954072935685</v>
      </c>
      <c r="BQ35" s="26">
        <f t="shared" si="15"/>
        <v>1246.4228768731277</v>
      </c>
      <c r="BR35" s="26">
        <f t="shared" si="16"/>
        <v>1053.8954072935685</v>
      </c>
      <c r="BS35" s="28"/>
      <c r="BT35" s="28"/>
      <c r="BU35" s="28"/>
      <c r="BV35" s="28"/>
      <c r="BW35" s="28"/>
      <c r="BX35" s="28"/>
      <c r="BY35" s="28"/>
      <c r="BZ35" s="28"/>
      <c r="CA35" s="28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</row>
    <row r="36" spans="1:90" x14ac:dyDescent="0.25">
      <c r="A36" s="16" t="s">
        <v>75</v>
      </c>
      <c r="B36" s="17">
        <v>2367.8470266999998</v>
      </c>
      <c r="C36" s="17">
        <v>0</v>
      </c>
      <c r="D36" s="17">
        <v>0</v>
      </c>
      <c r="E36" s="17">
        <v>0</v>
      </c>
      <c r="F36" s="17">
        <v>28186691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f t="shared" si="12"/>
        <v>33370886.23843082</v>
      </c>
      <c r="M36" s="18">
        <f t="shared" si="13"/>
        <v>2225.7762050979995</v>
      </c>
      <c r="N36" s="19"/>
      <c r="O36" s="19">
        <f t="shared" si="20"/>
        <v>28186691</v>
      </c>
      <c r="P36" s="19">
        <f t="shared" si="33"/>
        <v>28186691</v>
      </c>
      <c r="Q36" s="19">
        <f t="shared" si="21"/>
        <v>0</v>
      </c>
      <c r="R36" s="19">
        <f t="shared" si="3"/>
        <v>0</v>
      </c>
      <c r="S36" s="19">
        <f t="shared" si="4"/>
        <v>0</v>
      </c>
      <c r="T36" s="19">
        <f t="shared" si="27"/>
        <v>0</v>
      </c>
      <c r="U36" s="19">
        <f t="shared" si="28"/>
        <v>0</v>
      </c>
      <c r="V36" s="20"/>
      <c r="W36" s="20"/>
      <c r="X36" s="39">
        <f t="shared" si="14"/>
        <v>31368633.064124968</v>
      </c>
      <c r="Y36" s="39">
        <f t="shared" si="9"/>
        <v>66741772476.861641</v>
      </c>
      <c r="Z36" s="50">
        <f t="shared" si="34"/>
        <v>66341321842.000473</v>
      </c>
      <c r="AA36" s="50">
        <f t="shared" si="34"/>
        <v>65940871207.13932</v>
      </c>
      <c r="AB36" s="50">
        <f t="shared" si="34"/>
        <v>65540420572.278122</v>
      </c>
      <c r="AC36" s="50">
        <f t="shared" si="34"/>
        <v>65139969937.416962</v>
      </c>
      <c r="AD36" s="50">
        <f t="shared" si="34"/>
        <v>64739519302.555794</v>
      </c>
      <c r="AE36" s="50">
        <f t="shared" si="34"/>
        <v>64339068667.694611</v>
      </c>
      <c r="AF36" s="50">
        <f t="shared" si="34"/>
        <v>63938618032.833435</v>
      </c>
      <c r="AG36" s="50">
        <f t="shared" si="34"/>
        <v>63538167397.97229</v>
      </c>
      <c r="AH36" s="50">
        <f t="shared" si="34"/>
        <v>63137716763.111115</v>
      </c>
      <c r="AI36" s="50">
        <f t="shared" si="17"/>
        <v>62737266128.249939</v>
      </c>
      <c r="AJ36" s="21"/>
      <c r="AK36" s="22">
        <v>5459956.5101004001</v>
      </c>
      <c r="AL36" s="22">
        <v>5459956.5101004001</v>
      </c>
      <c r="AM36" s="22">
        <v>5459956.5101004001</v>
      </c>
      <c r="AN36" s="22">
        <v>5459956.5101004001</v>
      </c>
      <c r="AO36" s="22">
        <v>5459956.5101004001</v>
      </c>
      <c r="AP36" s="22">
        <v>5459956.5101004001</v>
      </c>
      <c r="AQ36" s="22">
        <v>5459956.5101004001</v>
      </c>
      <c r="AR36" s="22">
        <v>5459956.5101004001</v>
      </c>
      <c r="AS36" s="22">
        <v>5459956.5101004001</v>
      </c>
      <c r="AT36" s="22">
        <v>5459956.5101004001</v>
      </c>
      <c r="AU36" s="23">
        <v>1.3905077599230736E-2</v>
      </c>
      <c r="AV36" s="23">
        <v>2.1588731916621539E-2</v>
      </c>
      <c r="AW36" s="23">
        <v>3.0668948227100919E-2</v>
      </c>
      <c r="AX36" s="23">
        <v>4.0993977973776304E-2</v>
      </c>
      <c r="AY36" s="23">
        <v>5.240981445235255E-2</v>
      </c>
      <c r="AZ36" s="23">
        <v>6.3172354804844968E-2</v>
      </c>
      <c r="BA36" s="23">
        <v>7.2992897255679534E-2</v>
      </c>
      <c r="BB36" s="23">
        <v>8.1902885547603055E-2</v>
      </c>
      <c r="BC36" s="23">
        <v>8.993232259045425E-2</v>
      </c>
      <c r="BD36" s="23">
        <v>9.7109828614531768E-2</v>
      </c>
      <c r="BE36" s="23">
        <v>2.5949466162513546</v>
      </c>
      <c r="BF36" s="24">
        <v>15822199.395599999</v>
      </c>
      <c r="BG36" s="25">
        <f t="shared" si="32"/>
        <v>1958.8978911384083</v>
      </c>
      <c r="BH36" s="25">
        <f t="shared" si="32"/>
        <v>1940.1090809607338</v>
      </c>
      <c r="BI36" s="25">
        <f t="shared" si="32"/>
        <v>1920.2102708107971</v>
      </c>
      <c r="BJ36" s="25">
        <f t="shared" si="32"/>
        <v>1899.3868357321728</v>
      </c>
      <c r="BK36" s="25">
        <f t="shared" si="32"/>
        <v>1877.8203181988565</v>
      </c>
      <c r="BL36" s="25">
        <f t="shared" si="29"/>
        <v>1857.0324772769216</v>
      </c>
      <c r="BM36" s="25">
        <f t="shared" si="29"/>
        <v>1837.2344791614576</v>
      </c>
      <c r="BN36" s="25">
        <f t="shared" si="29"/>
        <v>1818.3618942535741</v>
      </c>
      <c r="BO36" s="25">
        <f t="shared" si="29"/>
        <v>1800.3559322521253</v>
      </c>
      <c r="BP36" s="25">
        <f t="shared" si="29"/>
        <v>1783.1628631579874</v>
      </c>
      <c r="BQ36" s="26">
        <f t="shared" si="15"/>
        <v>1869.2572042943036</v>
      </c>
      <c r="BR36" s="26">
        <f t="shared" si="16"/>
        <v>1783.1628631579874</v>
      </c>
      <c r="BS36" s="28"/>
      <c r="BT36" s="28"/>
      <c r="BU36" s="28"/>
      <c r="BV36" s="28"/>
      <c r="BW36" s="28"/>
      <c r="BX36" s="28"/>
      <c r="BY36" s="28"/>
      <c r="BZ36" s="28"/>
      <c r="CA36" s="28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</row>
    <row r="37" spans="1:90" x14ac:dyDescent="0.25">
      <c r="A37" s="30" t="s">
        <v>76</v>
      </c>
      <c r="B37" s="17">
        <v>2126.4919454000001</v>
      </c>
      <c r="C37" s="17">
        <v>1000</v>
      </c>
      <c r="D37" s="17">
        <v>1331.8594760999999</v>
      </c>
      <c r="E37" s="17">
        <v>284732505.57003486</v>
      </c>
      <c r="F37" s="17">
        <v>86473075</v>
      </c>
      <c r="G37" s="17">
        <v>20907183.119899999</v>
      </c>
      <c r="H37" s="17">
        <v>321602</v>
      </c>
      <c r="I37" s="17">
        <v>214178.34231189999</v>
      </c>
      <c r="J37" s="17">
        <v>4342.5</v>
      </c>
      <c r="K37" s="17">
        <v>539</v>
      </c>
      <c r="L37" s="17">
        <f t="shared" si="12"/>
        <v>102752270.88908644</v>
      </c>
      <c r="M37" s="18">
        <f t="shared" si="13"/>
        <v>1998.902428676</v>
      </c>
      <c r="N37" s="19"/>
      <c r="O37" s="19">
        <f t="shared" si="20"/>
        <v>79993007.737065971</v>
      </c>
      <c r="P37" s="19">
        <f t="shared" si="33"/>
        <v>79993007.737065971</v>
      </c>
      <c r="Q37" s="19">
        <f t="shared" si="21"/>
        <v>297501.98283403117</v>
      </c>
      <c r="R37" s="19">
        <f t="shared" si="3"/>
        <v>27411350.399999999</v>
      </c>
      <c r="S37" s="19">
        <f t="shared" si="4"/>
        <v>27411350.399999999</v>
      </c>
      <c r="T37" s="19">
        <f t="shared" si="27"/>
        <v>2888749305.5700355</v>
      </c>
      <c r="U37" s="19">
        <f t="shared" si="28"/>
        <v>2818195.1423119004</v>
      </c>
      <c r="V37" s="20">
        <f t="shared" ref="V37:V48" si="35">G37/(8784*J37)</f>
        <v>0.54810450150899792</v>
      </c>
      <c r="W37" s="20">
        <f t="shared" ref="W37:W48" si="36">(R37-(0.15*8784*K37))/(8784*J37)</f>
        <v>0.7</v>
      </c>
      <c r="X37" s="39">
        <f t="shared" si="14"/>
        <v>95297273.991642654</v>
      </c>
      <c r="Y37" s="39">
        <f t="shared" si="9"/>
        <v>205219809272.60284</v>
      </c>
      <c r="Z37" s="50">
        <f t="shared" si="34"/>
        <v>203393997234.57654</v>
      </c>
      <c r="AA37" s="50">
        <f t="shared" si="34"/>
        <v>201584720969.55869</v>
      </c>
      <c r="AB37" s="50">
        <f t="shared" si="34"/>
        <v>199791980477.54898</v>
      </c>
      <c r="AC37" s="50">
        <f t="shared" si="34"/>
        <v>198015775758.54779</v>
      </c>
      <c r="AD37" s="50">
        <f t="shared" si="34"/>
        <v>196256106812.55487</v>
      </c>
      <c r="AE37" s="50">
        <f t="shared" si="34"/>
        <v>194512973639.57025</v>
      </c>
      <c r="AF37" s="50">
        <f t="shared" si="34"/>
        <v>192786376239.59399</v>
      </c>
      <c r="AG37" s="50">
        <f t="shared" si="34"/>
        <v>191076314612.62613</v>
      </c>
      <c r="AH37" s="50">
        <f t="shared" si="34"/>
        <v>189382788758.6665</v>
      </c>
      <c r="AI37" s="50">
        <f t="shared" si="17"/>
        <v>187705798677.71527</v>
      </c>
      <c r="AJ37" s="21">
        <v>993077.25115620636</v>
      </c>
      <c r="AK37" s="22">
        <v>3286936.6168206702</v>
      </c>
      <c r="AL37" s="22">
        <v>3854232.2836537608</v>
      </c>
      <c r="AM37" s="22">
        <v>4519438.0750571536</v>
      </c>
      <c r="AN37" s="22">
        <v>5299452.3970188377</v>
      </c>
      <c r="AO37" s="22">
        <v>6214090.1682591476</v>
      </c>
      <c r="AP37" s="22">
        <v>7286586.1840701681</v>
      </c>
      <c r="AQ37" s="22">
        <v>8544185.3562218938</v>
      </c>
      <c r="AR37" s="22">
        <v>10018834.82296209</v>
      </c>
      <c r="AS37" s="22">
        <v>11747995.510970866</v>
      </c>
      <c r="AT37" s="22">
        <v>13775593.765601883</v>
      </c>
      <c r="AU37" s="23">
        <v>4.1676898585901109E-2</v>
      </c>
      <c r="AV37" s="23">
        <v>5.3480896117270589E-2</v>
      </c>
      <c r="AW37" s="23">
        <v>6.4319755857136771E-2</v>
      </c>
      <c r="AX37" s="23">
        <v>7.4224054995581046E-2</v>
      </c>
      <c r="AY37" s="23">
        <v>8.3222984559671156E-2</v>
      </c>
      <c r="AZ37" s="23">
        <v>9.134440294933982E-2</v>
      </c>
      <c r="BA37" s="23">
        <v>9.8614887260712103E-2</v>
      </c>
      <c r="BB37" s="23">
        <v>0.10505978248567323</v>
      </c>
      <c r="BC37" s="23">
        <v>0.11070324867286038</v>
      </c>
      <c r="BD37" s="23">
        <v>0.11556830613179882</v>
      </c>
      <c r="BE37" s="23">
        <v>0.85969038999059932</v>
      </c>
      <c r="BF37" s="24">
        <v>163906374.48639998</v>
      </c>
      <c r="BG37" s="25">
        <f t="shared" si="32"/>
        <v>1709.4399358085352</v>
      </c>
      <c r="BH37" s="25">
        <f t="shared" si="32"/>
        <v>1663.6940306163604</v>
      </c>
      <c r="BI37" s="25">
        <f t="shared" si="32"/>
        <v>1620.2042948706905</v>
      </c>
      <c r="BJ37" s="25">
        <f t="shared" si="32"/>
        <v>1578.5519837867494</v>
      </c>
      <c r="BK37" s="25">
        <f t="shared" si="32"/>
        <v>1538.3437457772193</v>
      </c>
      <c r="BL37" s="25">
        <f t="shared" si="29"/>
        <v>1499.2049004692253</v>
      </c>
      <c r="BM37" s="25">
        <f t="shared" si="29"/>
        <v>1460.7743079917586</v>
      </c>
      <c r="BN37" s="25">
        <f t="shared" si="29"/>
        <v>1422.7008018960898</v>
      </c>
      <c r="BO37" s="25">
        <f t="shared" si="29"/>
        <v>1384.6412574764404</v>
      </c>
      <c r="BP37" s="25">
        <f t="shared" si="29"/>
        <v>1346.2604487045794</v>
      </c>
      <c r="BQ37" s="26">
        <f t="shared" si="15"/>
        <v>1522.3815707397648</v>
      </c>
      <c r="BR37" s="26">
        <f t="shared" si="16"/>
        <v>1346.2604487045794</v>
      </c>
      <c r="BS37" s="28"/>
      <c r="BT37" s="28"/>
      <c r="BU37" s="28"/>
      <c r="BV37" s="28"/>
      <c r="BW37" s="28"/>
      <c r="BX37" s="28"/>
      <c r="BY37" s="28"/>
      <c r="BZ37" s="28"/>
      <c r="CA37" s="28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</row>
    <row r="38" spans="1:90" x14ac:dyDescent="0.25">
      <c r="A38" s="16" t="s">
        <v>77</v>
      </c>
      <c r="B38" s="17">
        <v>2304.7120074999998</v>
      </c>
      <c r="C38" s="17">
        <v>1000</v>
      </c>
      <c r="D38" s="17">
        <v>1382.0249091000001</v>
      </c>
      <c r="E38" s="17">
        <v>13854903.0142067</v>
      </c>
      <c r="F38" s="17">
        <v>29102160</v>
      </c>
      <c r="G38" s="17">
        <v>29943376.000300001</v>
      </c>
      <c r="H38" s="17">
        <v>8488757.7226999998</v>
      </c>
      <c r="I38" s="17">
        <v>13846.757718600027</v>
      </c>
      <c r="J38" s="17">
        <v>8035.1</v>
      </c>
      <c r="K38" s="17">
        <v>0</v>
      </c>
      <c r="L38" s="17">
        <f t="shared" si="12"/>
        <v>54380501.559793405</v>
      </c>
      <c r="M38" s="18">
        <f t="shared" si="13"/>
        <v>2166.4292870499999</v>
      </c>
      <c r="N38" s="19"/>
      <c r="O38" s="19">
        <f t="shared" si="20"/>
        <v>14034401.129976669</v>
      </c>
      <c r="P38" s="19">
        <f t="shared" si="33"/>
        <v>14034401.129976669</v>
      </c>
      <c r="Q38" s="19">
        <f t="shared" si="21"/>
        <v>4093669.7130233301</v>
      </c>
      <c r="R38" s="19">
        <f t="shared" si="3"/>
        <v>49406222.880000003</v>
      </c>
      <c r="S38" s="19">
        <f t="shared" si="4"/>
        <v>49406222.880000003</v>
      </c>
      <c r="T38" s="19">
        <f t="shared" si="27"/>
        <v>13854903.0142067</v>
      </c>
      <c r="U38" s="19">
        <f t="shared" si="28"/>
        <v>13846.757718600027</v>
      </c>
      <c r="V38" s="20">
        <f t="shared" si="35"/>
        <v>0.42424540833893432</v>
      </c>
      <c r="W38" s="20">
        <f t="shared" si="36"/>
        <v>0.7</v>
      </c>
      <c r="X38" s="39">
        <f t="shared" si="14"/>
        <v>42741084.465114884</v>
      </c>
      <c r="Y38" s="39">
        <f t="shared" si="9"/>
        <v>108747148216.57259</v>
      </c>
      <c r="Z38" s="50">
        <f t="shared" si="34"/>
        <v>106231739835.75006</v>
      </c>
      <c r="AA38" s="50">
        <f t="shared" si="34"/>
        <v>103758003668.68018</v>
      </c>
      <c r="AB38" s="50">
        <f t="shared" si="34"/>
        <v>101325939715.36285</v>
      </c>
      <c r="AC38" s="50">
        <f t="shared" si="34"/>
        <v>98935547975.798233</v>
      </c>
      <c r="AD38" s="50">
        <f t="shared" si="34"/>
        <v>96586828449.986206</v>
      </c>
      <c r="AE38" s="50">
        <f t="shared" si="34"/>
        <v>94279781137.926834</v>
      </c>
      <c r="AF38" s="50">
        <f t="shared" si="34"/>
        <v>92014406039.620056</v>
      </c>
      <c r="AG38" s="50">
        <f t="shared" si="34"/>
        <v>89790703155.065933</v>
      </c>
      <c r="AH38" s="50">
        <f t="shared" si="34"/>
        <v>87608672484.264435</v>
      </c>
      <c r="AI38" s="50">
        <f t="shared" si="17"/>
        <v>85468314027.215561</v>
      </c>
      <c r="AJ38" s="21"/>
      <c r="AK38" s="22">
        <v>11742784.579366207</v>
      </c>
      <c r="AL38" s="22">
        <v>12723152.778090764</v>
      </c>
      <c r="AM38" s="22">
        <v>13785368.838246694</v>
      </c>
      <c r="AN38" s="22">
        <v>14936265.980688779</v>
      </c>
      <c r="AO38" s="22">
        <v>15579317.626</v>
      </c>
      <c r="AP38" s="22">
        <v>15579317.626</v>
      </c>
      <c r="AQ38" s="22">
        <v>15579317.626</v>
      </c>
      <c r="AR38" s="22">
        <v>15579317.626</v>
      </c>
      <c r="AS38" s="22">
        <v>15579317.626</v>
      </c>
      <c r="AT38" s="22">
        <v>15579317.626</v>
      </c>
      <c r="AU38" s="23">
        <v>1.8556648857496666E-2</v>
      </c>
      <c r="AV38" s="23">
        <v>2.7118253019082054E-2</v>
      </c>
      <c r="AW38" s="23">
        <v>3.6949700287380462E-2</v>
      </c>
      <c r="AX38" s="23">
        <v>4.7896499759402737E-2</v>
      </c>
      <c r="AY38" s="23">
        <v>5.8844852296362979E-2</v>
      </c>
      <c r="AZ38" s="23">
        <v>6.8820837546218247E-2</v>
      </c>
      <c r="BA38" s="23">
        <v>7.7862076239610223E-2</v>
      </c>
      <c r="BB38" s="23">
        <v>8.6004420288822089E-2</v>
      </c>
      <c r="BC38" s="23">
        <v>9.3282031330115645E-2</v>
      </c>
      <c r="BD38" s="23">
        <v>9.9727455722362829E-2</v>
      </c>
      <c r="BE38" s="23">
        <v>1.1444401272607516</v>
      </c>
      <c r="BF38" s="24">
        <v>63797104.862399995</v>
      </c>
      <c r="BG38" s="25">
        <f t="shared" si="32"/>
        <v>1320.234580743431</v>
      </c>
      <c r="BH38" s="25">
        <f t="shared" si="32"/>
        <v>1265.4894927321377</v>
      </c>
      <c r="BI38" s="25">
        <f t="shared" si="32"/>
        <v>1210.8834283426088</v>
      </c>
      <c r="BJ38" s="25">
        <f t="shared" si="32"/>
        <v>1156.7609105904853</v>
      </c>
      <c r="BK38" s="25">
        <f t="shared" si="32"/>
        <v>1111.8659788554453</v>
      </c>
      <c r="BL38" s="25">
        <f t="shared" si="29"/>
        <v>1077.4195657336236</v>
      </c>
      <c r="BM38" s="25">
        <f t="shared" si="29"/>
        <v>1044.6499261379292</v>
      </c>
      <c r="BN38" s="25">
        <f t="shared" si="29"/>
        <v>1013.4319974400776</v>
      </c>
      <c r="BO38" s="25">
        <f t="shared" si="29"/>
        <v>983.65427213638372</v>
      </c>
      <c r="BP38" s="25">
        <f t="shared" si="29"/>
        <v>955.21709764479442</v>
      </c>
      <c r="BQ38" s="26">
        <f t="shared" si="15"/>
        <v>1113.9607250356917</v>
      </c>
      <c r="BR38" s="26">
        <f t="shared" si="16"/>
        <v>955.21709764479442</v>
      </c>
      <c r="BS38" s="28"/>
      <c r="BT38" s="28"/>
      <c r="BU38" s="28"/>
      <c r="BV38" s="28"/>
      <c r="BW38" s="28"/>
      <c r="BX38" s="28"/>
      <c r="BY38" s="28"/>
      <c r="BZ38" s="28"/>
      <c r="CA38" s="28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</row>
    <row r="39" spans="1:90" x14ac:dyDescent="0.25">
      <c r="A39" s="16" t="s">
        <v>78</v>
      </c>
      <c r="B39" s="17">
        <v>2079.5252223000002</v>
      </c>
      <c r="C39" s="17">
        <v>1000</v>
      </c>
      <c r="D39" s="17">
        <v>0</v>
      </c>
      <c r="E39" s="17">
        <v>103545341.24990836</v>
      </c>
      <c r="F39" s="17">
        <v>2640259</v>
      </c>
      <c r="G39" s="17">
        <v>11424290.9999</v>
      </c>
      <c r="H39" s="17">
        <v>0</v>
      </c>
      <c r="I39" s="17">
        <v>123816.30492919998</v>
      </c>
      <c r="J39" s="17">
        <v>3434.6</v>
      </c>
      <c r="K39" s="17">
        <v>0</v>
      </c>
      <c r="L39" s="17">
        <f t="shared" si="12"/>
        <v>8509160.7625272423</v>
      </c>
      <c r="M39" s="18">
        <f t="shared" si="13"/>
        <v>1954.753708962</v>
      </c>
      <c r="N39" s="19"/>
      <c r="O39" s="19">
        <f t="shared" si="20"/>
        <v>0</v>
      </c>
      <c r="P39" s="19">
        <f t="shared" si="33"/>
        <v>0</v>
      </c>
      <c r="Q39" s="19">
        <f t="shared" si="21"/>
        <v>0</v>
      </c>
      <c r="R39" s="19">
        <f t="shared" si="3"/>
        <v>14064549.9999</v>
      </c>
      <c r="S39" s="19">
        <f t="shared" si="4"/>
        <v>14064549.9999</v>
      </c>
      <c r="T39" s="19">
        <f t="shared" si="27"/>
        <v>103545341.24990836</v>
      </c>
      <c r="U39" s="19">
        <f t="shared" si="28"/>
        <v>123816.30492919998</v>
      </c>
      <c r="V39" s="20">
        <f t="shared" si="35"/>
        <v>0.37866988193424211</v>
      </c>
      <c r="W39" s="20">
        <f t="shared" si="36"/>
        <v>0.4661839835808626</v>
      </c>
      <c r="X39" s="39">
        <f t="shared" si="14"/>
        <v>7084047.6705749538</v>
      </c>
      <c r="Y39" s="39">
        <f t="shared" si="9"/>
        <v>16914776183.804577</v>
      </c>
      <c r="Z39" s="50">
        <f t="shared" si="34"/>
        <v>16600104945.421034</v>
      </c>
      <c r="AA39" s="50">
        <f t="shared" si="34"/>
        <v>16292022289.258177</v>
      </c>
      <c r="AB39" s="50">
        <f t="shared" si="34"/>
        <v>15990528215.316006</v>
      </c>
      <c r="AC39" s="50">
        <f t="shared" si="34"/>
        <v>15695622723.594521</v>
      </c>
      <c r="AD39" s="50">
        <f t="shared" si="34"/>
        <v>15407305814.093719</v>
      </c>
      <c r="AE39" s="50">
        <f t="shared" si="34"/>
        <v>15125577486.813606</v>
      </c>
      <c r="AF39" s="50">
        <f t="shared" si="34"/>
        <v>14850437741.754175</v>
      </c>
      <c r="AG39" s="50">
        <f t="shared" si="34"/>
        <v>14581886578.915432</v>
      </c>
      <c r="AH39" s="50">
        <f t="shared" si="34"/>
        <v>14319923998.297373</v>
      </c>
      <c r="AI39" s="50">
        <f t="shared" si="17"/>
        <v>14064549999.9</v>
      </c>
      <c r="AJ39" s="21"/>
      <c r="AK39" s="22">
        <v>9131577.0351819769</v>
      </c>
      <c r="AL39" s="22">
        <v>9688134.2466795612</v>
      </c>
      <c r="AM39" s="22">
        <v>10278612.863918623</v>
      </c>
      <c r="AN39" s="22">
        <v>10905080.350483691</v>
      </c>
      <c r="AO39" s="22">
        <v>11569730.179055318</v>
      </c>
      <c r="AP39" s="22">
        <v>12274889.511493251</v>
      </c>
      <c r="AQ39" s="22">
        <v>12567372.3718125</v>
      </c>
      <c r="AR39" s="22">
        <v>12567372.3718125</v>
      </c>
      <c r="AS39" s="22">
        <v>12567372.3718125</v>
      </c>
      <c r="AT39" s="22">
        <v>12567372.3718125</v>
      </c>
      <c r="AU39" s="23">
        <v>4.65591326838556E-2</v>
      </c>
      <c r="AV39" s="23">
        <v>5.7660886724314978E-2</v>
      </c>
      <c r="AW39" s="23">
        <v>6.7777560375592044E-2</v>
      </c>
      <c r="AX39" s="23">
        <v>7.6948766242878636E-2</v>
      </c>
      <c r="AY39" s="23">
        <v>8.5212234253425556E-2</v>
      </c>
      <c r="AZ39" s="23">
        <v>9.2603897258988654E-2</v>
      </c>
      <c r="BA39" s="23">
        <v>9.9157972702194452E-2</v>
      </c>
      <c r="BB39" s="23">
        <v>0.10490704052729076</v>
      </c>
      <c r="BC39" s="23">
        <v>0.10988211750746797</v>
      </c>
      <c r="BD39" s="23">
        <v>0.11411272815303566</v>
      </c>
      <c r="BE39" s="23">
        <v>1.1121495781525226</v>
      </c>
      <c r="BF39" s="24">
        <v>50195189.085599996</v>
      </c>
      <c r="BG39" s="25">
        <f t="shared" si="32"/>
        <v>651.03707462423267</v>
      </c>
      <c r="BH39" s="25">
        <f t="shared" si="32"/>
        <v>612.44220705424118</v>
      </c>
      <c r="BI39" s="25">
        <f t="shared" si="32"/>
        <v>577.48837526126749</v>
      </c>
      <c r="BJ39" s="25">
        <f t="shared" si="32"/>
        <v>545.62854530182904</v>
      </c>
      <c r="BK39" s="25">
        <f t="shared" si="32"/>
        <v>516.42001710707359</v>
      </c>
      <c r="BL39" s="25">
        <f t="shared" si="29"/>
        <v>489.5009924257908</v>
      </c>
      <c r="BM39" s="25">
        <f t="shared" si="29"/>
        <v>471.24403353638075</v>
      </c>
      <c r="BN39" s="25">
        <f t="shared" si="29"/>
        <v>458.61065234787242</v>
      </c>
      <c r="BO39" s="25">
        <f t="shared" si="29"/>
        <v>446.94427439309459</v>
      </c>
      <c r="BP39" s="25">
        <f t="shared" si="29"/>
        <v>436.16083577013217</v>
      </c>
      <c r="BQ39" s="26">
        <f t="shared" si="15"/>
        <v>520.54770078219155</v>
      </c>
      <c r="BR39" s="26">
        <f t="shared" si="16"/>
        <v>436.16083577013217</v>
      </c>
      <c r="BS39" s="28"/>
      <c r="BT39" s="28"/>
      <c r="BU39" s="28"/>
      <c r="BV39" s="28"/>
      <c r="BW39" s="28"/>
      <c r="BX39" s="28"/>
      <c r="BY39" s="28"/>
      <c r="BZ39" s="28"/>
      <c r="CA39" s="28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</row>
    <row r="40" spans="1:90" x14ac:dyDescent="0.25">
      <c r="A40" s="16" t="s">
        <v>79</v>
      </c>
      <c r="B40" s="17">
        <v>2107.9581696</v>
      </c>
      <c r="C40" s="17">
        <v>1000</v>
      </c>
      <c r="D40" s="17">
        <v>1514.9898418</v>
      </c>
      <c r="E40" s="17">
        <v>3150956118.2280765</v>
      </c>
      <c r="F40" s="17">
        <v>87052562</v>
      </c>
      <c r="G40" s="17">
        <v>50028719.1127</v>
      </c>
      <c r="H40" s="17">
        <v>1638387</v>
      </c>
      <c r="I40" s="17">
        <v>3804205.3246400007</v>
      </c>
      <c r="J40" s="17">
        <v>9581.7999999999993</v>
      </c>
      <c r="K40" s="17">
        <v>0</v>
      </c>
      <c r="L40" s="17">
        <f t="shared" si="12"/>
        <v>119582487.07268788</v>
      </c>
      <c r="M40" s="18">
        <f t="shared" si="13"/>
        <v>1981.4806794239998</v>
      </c>
      <c r="N40" s="19"/>
      <c r="O40" s="19">
        <f t="shared" si="20"/>
        <v>78328894.485853195</v>
      </c>
      <c r="P40" s="19">
        <f t="shared" si="33"/>
        <v>78328894.485853195</v>
      </c>
      <c r="Q40" s="19">
        <f t="shared" si="21"/>
        <v>1474201.7868468198</v>
      </c>
      <c r="R40" s="19">
        <f t="shared" si="3"/>
        <v>58916571.839999989</v>
      </c>
      <c r="S40" s="19">
        <f t="shared" si="4"/>
        <v>58916571.839999989</v>
      </c>
      <c r="T40" s="19">
        <f t="shared" si="27"/>
        <v>3150956118.2280765</v>
      </c>
      <c r="U40" s="19">
        <f t="shared" si="28"/>
        <v>3804205.3246400007</v>
      </c>
      <c r="V40" s="20">
        <f t="shared" si="35"/>
        <v>0.59440157981347352</v>
      </c>
      <c r="W40" s="20">
        <f t="shared" si="36"/>
        <v>0.7</v>
      </c>
      <c r="X40" s="39">
        <f t="shared" si="14"/>
        <v>109754059.87721181</v>
      </c>
      <c r="Y40" s="39">
        <f t="shared" si="9"/>
        <v>236014018027.14771</v>
      </c>
      <c r="Z40" s="50">
        <f t="shared" si="34"/>
        <v>233949031306.54376</v>
      </c>
      <c r="AA40" s="50">
        <f t="shared" si="34"/>
        <v>231906111537.38623</v>
      </c>
      <c r="AB40" s="50">
        <f t="shared" si="34"/>
        <v>229885258719.67499</v>
      </c>
      <c r="AC40" s="50">
        <f t="shared" si="34"/>
        <v>227886472853.41019</v>
      </c>
      <c r="AD40" s="50">
        <f t="shared" si="34"/>
        <v>225909753938.59183</v>
      </c>
      <c r="AE40" s="50">
        <f t="shared" si="34"/>
        <v>223955101975.21979</v>
      </c>
      <c r="AF40" s="50">
        <f t="shared" si="34"/>
        <v>222022516963.29413</v>
      </c>
      <c r="AG40" s="50">
        <f t="shared" si="34"/>
        <v>220111998902.81491</v>
      </c>
      <c r="AH40" s="50">
        <f t="shared" si="34"/>
        <v>218223547793.78204</v>
      </c>
      <c r="AI40" s="50">
        <f t="shared" si="17"/>
        <v>216357163636.19553</v>
      </c>
      <c r="AJ40" s="21">
        <v>4480395.0401000939</v>
      </c>
      <c r="AK40" s="22">
        <v>8430147.0121484883</v>
      </c>
      <c r="AL40" s="22">
        <v>9885114.4874214325</v>
      </c>
      <c r="AM40" s="22">
        <v>11591196.249438304</v>
      </c>
      <c r="AN40" s="22">
        <v>13591732.363237385</v>
      </c>
      <c r="AO40" s="22">
        <v>15937542.998879563</v>
      </c>
      <c r="AP40" s="22">
        <v>18688219.43022972</v>
      </c>
      <c r="AQ40" s="22">
        <v>21913637.848504532</v>
      </c>
      <c r="AR40" s="22">
        <v>25695734.446409348</v>
      </c>
      <c r="AS40" s="22">
        <v>30130586.865815494</v>
      </c>
      <c r="AT40" s="22">
        <v>35330854.884566806</v>
      </c>
      <c r="AU40" s="23">
        <v>4.6705125897233669E-2</v>
      </c>
      <c r="AV40" s="23">
        <v>5.8063621574088252E-2</v>
      </c>
      <c r="AW40" s="23">
        <v>6.8463551920541696E-2</v>
      </c>
      <c r="AX40" s="23">
        <v>7.7936627795995084E-2</v>
      </c>
      <c r="AY40" s="23">
        <v>8.6513114251711098E-2</v>
      </c>
      <c r="AZ40" s="23">
        <v>9.4221888285348679E-2</v>
      </c>
      <c r="BA40" s="23">
        <v>0.10109049416651014</v>
      </c>
      <c r="BB40" s="23">
        <v>0.1071451964333793</v>
      </c>
      <c r="BC40" s="23">
        <v>0.11241103065637184</v>
      </c>
      <c r="BD40" s="23">
        <v>0.11691185206073457</v>
      </c>
      <c r="BE40" s="23">
        <v>1.4220124802014906</v>
      </c>
      <c r="BF40" s="24">
        <v>155577427.49770001</v>
      </c>
      <c r="BG40" s="25">
        <f t="shared" si="32"/>
        <v>1457.2771861385615</v>
      </c>
      <c r="BH40" s="25">
        <f t="shared" si="32"/>
        <v>1416.6655067786003</v>
      </c>
      <c r="BI40" s="25">
        <f t="shared" si="32"/>
        <v>1376.9013578399811</v>
      </c>
      <c r="BJ40" s="25">
        <f t="shared" si="32"/>
        <v>1337.6322913402937</v>
      </c>
      <c r="BK40" s="25">
        <f t="shared" si="32"/>
        <v>1298.52053838804</v>
      </c>
      <c r="BL40" s="25">
        <f t="shared" si="29"/>
        <v>1259.2427921959443</v>
      </c>
      <c r="BM40" s="25">
        <f t="shared" si="29"/>
        <v>1219.4920019831254</v>
      </c>
      <c r="BN40" s="25">
        <f t="shared" si="29"/>
        <v>1178.9813042245012</v>
      </c>
      <c r="BO40" s="25">
        <f t="shared" si="29"/>
        <v>1137.4501698266636</v>
      </c>
      <c r="BP40" s="25">
        <f t="shared" si="29"/>
        <v>1094.6727283632404</v>
      </c>
      <c r="BQ40" s="26">
        <f t="shared" si="15"/>
        <v>1277.6835877078952</v>
      </c>
      <c r="BR40" s="26">
        <f t="shared" si="16"/>
        <v>1094.6727283632404</v>
      </c>
      <c r="BS40" s="28"/>
      <c r="BT40" s="28"/>
      <c r="BU40" s="28"/>
      <c r="BV40" s="28"/>
      <c r="BW40" s="28"/>
      <c r="BX40" s="28"/>
      <c r="BY40" s="28"/>
      <c r="BZ40" s="28"/>
      <c r="CA40" s="28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</row>
    <row r="41" spans="1:90" x14ac:dyDescent="0.25">
      <c r="A41" s="16" t="s">
        <v>80</v>
      </c>
      <c r="B41" s="17">
        <v>0</v>
      </c>
      <c r="C41" s="17">
        <v>1000</v>
      </c>
      <c r="D41" s="17">
        <v>0</v>
      </c>
      <c r="E41" s="17">
        <v>0</v>
      </c>
      <c r="F41" s="17">
        <v>0</v>
      </c>
      <c r="G41" s="17">
        <v>8140017.2830999997</v>
      </c>
      <c r="H41" s="17">
        <v>0</v>
      </c>
      <c r="I41" s="17">
        <v>0</v>
      </c>
      <c r="J41" s="17">
        <v>1960.7</v>
      </c>
      <c r="K41" s="17">
        <v>0</v>
      </c>
      <c r="L41" s="17">
        <f t="shared" si="12"/>
        <v>4070008.6415499998</v>
      </c>
      <c r="M41" s="18"/>
      <c r="N41" s="19"/>
      <c r="O41" s="19"/>
      <c r="P41" s="19">
        <f t="shared" si="33"/>
        <v>0</v>
      </c>
      <c r="Q41" s="19"/>
      <c r="R41" s="19">
        <f t="shared" si="3"/>
        <v>8140017.2830999997</v>
      </c>
      <c r="S41" s="19">
        <f t="shared" si="4"/>
        <v>8140017.2830999997</v>
      </c>
      <c r="T41" s="19">
        <f t="shared" si="27"/>
        <v>0</v>
      </c>
      <c r="U41" s="19">
        <f t="shared" si="28"/>
        <v>0</v>
      </c>
      <c r="V41" s="20">
        <f t="shared" si="35"/>
        <v>0.47263061619265745</v>
      </c>
      <c r="W41" s="20">
        <f t="shared" si="36"/>
        <v>0.47263061619265745</v>
      </c>
      <c r="X41" s="39">
        <f t="shared" si="14"/>
        <v>4070008.6415499998</v>
      </c>
      <c r="Y41" s="39">
        <f t="shared" si="9"/>
        <v>8140017283.0999994</v>
      </c>
      <c r="Z41" s="50">
        <f t="shared" si="34"/>
        <v>8140017283.1000004</v>
      </c>
      <c r="AA41" s="50">
        <f t="shared" si="34"/>
        <v>8140017283.0999994</v>
      </c>
      <c r="AB41" s="50">
        <f t="shared" si="34"/>
        <v>8140017283.1000004</v>
      </c>
      <c r="AC41" s="50">
        <f t="shared" si="34"/>
        <v>8140017283.0999994</v>
      </c>
      <c r="AD41" s="50">
        <f t="shared" si="34"/>
        <v>8140017283.0999994</v>
      </c>
      <c r="AE41" s="50">
        <f t="shared" si="34"/>
        <v>8140017283.0999994</v>
      </c>
      <c r="AF41" s="50">
        <f t="shared" si="34"/>
        <v>8140017283.1000004</v>
      </c>
      <c r="AG41" s="50">
        <f t="shared" si="34"/>
        <v>8140017283.0999994</v>
      </c>
      <c r="AH41" s="50">
        <f t="shared" si="34"/>
        <v>8140017283.1000004</v>
      </c>
      <c r="AI41" s="50">
        <f t="shared" si="17"/>
        <v>8140017283.0999994</v>
      </c>
      <c r="AJ41" s="21"/>
      <c r="AK41" s="22">
        <v>163745.59714949719</v>
      </c>
      <c r="AL41" s="22">
        <v>184363.02306168678</v>
      </c>
      <c r="AM41" s="22">
        <v>207576.41649083217</v>
      </c>
      <c r="AN41" s="22">
        <v>233712.63915952627</v>
      </c>
      <c r="AO41" s="22">
        <v>263139.70838456665</v>
      </c>
      <c r="AP41" s="22">
        <v>296271.97903255722</v>
      </c>
      <c r="AQ41" s="22">
        <v>333575.9779424314</v>
      </c>
      <c r="AR41" s="22">
        <v>375576.97296787467</v>
      </c>
      <c r="AS41" s="22">
        <v>422866.36913661537</v>
      </c>
      <c r="AT41" s="22">
        <v>476110.03606996813</v>
      </c>
      <c r="AU41" s="23">
        <v>3.8955415446190925E-2</v>
      </c>
      <c r="AV41" s="23">
        <v>5.106145733699289E-2</v>
      </c>
      <c r="AW41" s="23">
        <v>6.2209206832177351E-2</v>
      </c>
      <c r="AX41" s="23">
        <v>7.2426262786619511E-2</v>
      </c>
      <c r="AY41" s="23">
        <v>8.1738972910374089E-2</v>
      </c>
      <c r="AZ41" s="23">
        <v>9.0172478628589278E-2</v>
      </c>
      <c r="BA41" s="23">
        <v>9.7750758137175278E-2</v>
      </c>
      <c r="BB41" s="23">
        <v>0.1044966677227059</v>
      </c>
      <c r="BC41" s="23">
        <v>0.11043198141235709</v>
      </c>
      <c r="BD41" s="23">
        <v>0.11557742901711443</v>
      </c>
      <c r="BE41" s="23">
        <v>0.97630150346734335</v>
      </c>
      <c r="BF41" s="24">
        <v>8287229.8833999997</v>
      </c>
      <c r="BG41" s="25">
        <f t="shared" si="32"/>
        <v>944.43317003380378</v>
      </c>
      <c r="BH41" s="25">
        <f t="shared" si="32"/>
        <v>931.61749286291297</v>
      </c>
      <c r="BI41" s="25">
        <f t="shared" si="32"/>
        <v>919.68055359847813</v>
      </c>
      <c r="BJ41" s="25">
        <f t="shared" si="32"/>
        <v>908.5125780041833</v>
      </c>
      <c r="BK41" s="25">
        <f t="shared" si="32"/>
        <v>898.0112625840103</v>
      </c>
      <c r="BL41" s="25">
        <f t="shared" si="29"/>
        <v>888.08004540716024</v>
      </c>
      <c r="BM41" s="25">
        <f t="shared" si="29"/>
        <v>878.62660259498057</v>
      </c>
      <c r="BN41" s="25">
        <f t="shared" si="29"/>
        <v>869.56153176729015</v>
      </c>
      <c r="BO41" s="25">
        <f t="shared" si="29"/>
        <v>860.79719527891473</v>
      </c>
      <c r="BP41" s="25">
        <f t="shared" si="29"/>
        <v>852.24670606782217</v>
      </c>
      <c r="BQ41" s="26">
        <f t="shared" si="15"/>
        <v>895.1567138199556</v>
      </c>
      <c r="BR41" s="26">
        <f t="shared" si="16"/>
        <v>852.24670606782217</v>
      </c>
      <c r="BS41" s="28"/>
      <c r="BT41" s="28"/>
      <c r="BU41" s="28"/>
      <c r="BV41" s="28"/>
      <c r="BW41" s="28"/>
      <c r="BX41" s="28"/>
      <c r="BY41" s="28"/>
      <c r="BZ41" s="28"/>
      <c r="CA41" s="28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</row>
    <row r="42" spans="1:90" x14ac:dyDescent="0.25">
      <c r="A42" s="16" t="s">
        <v>81</v>
      </c>
      <c r="B42" s="17">
        <v>2164.0502320999999</v>
      </c>
      <c r="C42" s="17">
        <v>1000</v>
      </c>
      <c r="D42" s="17">
        <v>1730.3936679000001</v>
      </c>
      <c r="E42" s="17">
        <v>10850546.867435602</v>
      </c>
      <c r="F42" s="17">
        <v>28460318</v>
      </c>
      <c r="G42" s="17">
        <v>11209393.612</v>
      </c>
      <c r="H42" s="17">
        <v>405616</v>
      </c>
      <c r="I42" s="17">
        <v>14670.8146452</v>
      </c>
      <c r="J42" s="17">
        <v>2839.2</v>
      </c>
      <c r="K42" s="17">
        <v>0</v>
      </c>
      <c r="L42" s="17">
        <f t="shared" si="12"/>
        <v>36755838.645203076</v>
      </c>
      <c r="M42" s="18">
        <f t="shared" si="13"/>
        <v>2034.2072181739998</v>
      </c>
      <c r="N42" s="19"/>
      <c r="O42" s="19">
        <f t="shared" ref="O42:O51" si="37">MAX(F42-((R42-G42)*(F42/(F42+H42))), 0)</f>
        <v>22299837.719094746</v>
      </c>
      <c r="P42" s="19">
        <f t="shared" si="33"/>
        <v>22299837.719094746</v>
      </c>
      <c r="Q42" s="19">
        <f t="shared" ref="Q42:Q51" si="38">MAX(H42-((R42-G42)*(H42/(H42+F42))),0)</f>
        <v>317816.93290525896</v>
      </c>
      <c r="R42" s="19">
        <f t="shared" si="3"/>
        <v>17457672.959999997</v>
      </c>
      <c r="S42" s="19">
        <f t="shared" si="4"/>
        <v>17457672.959999997</v>
      </c>
      <c r="T42" s="19">
        <f t="shared" si="27"/>
        <v>10850546.867435602</v>
      </c>
      <c r="U42" s="19">
        <f t="shared" si="28"/>
        <v>14670.8146452</v>
      </c>
      <c r="V42" s="20">
        <f t="shared" si="35"/>
        <v>0.4494628548935769</v>
      </c>
      <c r="W42" s="20">
        <f t="shared" si="36"/>
        <v>0.7</v>
      </c>
      <c r="X42" s="39">
        <f t="shared" si="14"/>
        <v>31690481.383704722</v>
      </c>
      <c r="Y42" s="39">
        <f t="shared" si="9"/>
        <v>73500826743.538727</v>
      </c>
      <c r="Z42" s="50">
        <f t="shared" si="34"/>
        <v>72415764711.817673</v>
      </c>
      <c r="AA42" s="50">
        <f t="shared" si="34"/>
        <v>71346700586.634674</v>
      </c>
      <c r="AB42" s="50">
        <f t="shared" si="34"/>
        <v>70293634367.989777</v>
      </c>
      <c r="AC42" s="50">
        <f t="shared" si="34"/>
        <v>69256566055.882965</v>
      </c>
      <c r="AD42" s="50">
        <f t="shared" si="34"/>
        <v>68235495650.31427</v>
      </c>
      <c r="AE42" s="50">
        <f t="shared" si="34"/>
        <v>67230423151.283638</v>
      </c>
      <c r="AF42" s="50">
        <f t="shared" si="34"/>
        <v>66241348558.791084</v>
      </c>
      <c r="AG42" s="50">
        <f t="shared" si="34"/>
        <v>65268271872.836655</v>
      </c>
      <c r="AH42" s="50">
        <f t="shared" si="34"/>
        <v>64311193093.420296</v>
      </c>
      <c r="AI42" s="50">
        <f t="shared" si="17"/>
        <v>63370112220.542007</v>
      </c>
      <c r="AJ42" s="21">
        <v>20340660.485616934</v>
      </c>
      <c r="AK42" s="22">
        <v>3548748.6630712007</v>
      </c>
      <c r="AL42" s="22">
        <v>4025451.2110934323</v>
      </c>
      <c r="AM42" s="22">
        <v>4566189.0968829272</v>
      </c>
      <c r="AN42" s="22">
        <v>5179564.1718457248</v>
      </c>
      <c r="AO42" s="22">
        <v>5875333.7720029447</v>
      </c>
      <c r="AP42" s="22">
        <v>6664565.9339591488</v>
      </c>
      <c r="AQ42" s="22">
        <v>7559815.4609941235</v>
      </c>
      <c r="AR42" s="22">
        <v>8575323.640070105</v>
      </c>
      <c r="AS42" s="22">
        <v>9675568.1879999992</v>
      </c>
      <c r="AT42" s="22">
        <v>9675568.1879999992</v>
      </c>
      <c r="AU42" s="23">
        <v>2.3204885959542832E-2</v>
      </c>
      <c r="AV42" s="23">
        <v>3.2642132100273065E-2</v>
      </c>
      <c r="AW42" s="23">
        <v>4.3226922417851046E-2</v>
      </c>
      <c r="AX42" s="23">
        <v>5.4466253944154872E-2</v>
      </c>
      <c r="AY42" s="23">
        <v>6.4704449928647031E-2</v>
      </c>
      <c r="AZ42" s="23">
        <v>7.398371366214973E-2</v>
      </c>
      <c r="BA42" s="23">
        <v>8.2344209944421001E-2</v>
      </c>
      <c r="BB42" s="23">
        <v>8.9824160520004429E-2</v>
      </c>
      <c r="BC42" s="23">
        <v>9.6459935015243956E-2</v>
      </c>
      <c r="BD42" s="23">
        <v>0.10228613758821378</v>
      </c>
      <c r="BE42" s="23">
        <v>1.1508102920268912</v>
      </c>
      <c r="BF42" s="24">
        <v>83622302.570299998</v>
      </c>
      <c r="BG42" s="25">
        <f t="shared" si="32"/>
        <v>1098.7071623514623</v>
      </c>
      <c r="BH42" s="25">
        <f t="shared" si="32"/>
        <v>1062.0940095621384</v>
      </c>
      <c r="BI42" s="25">
        <f t="shared" si="32"/>
        <v>1024.6737074287867</v>
      </c>
      <c r="BJ42" s="25">
        <f t="shared" si="32"/>
        <v>987.21011339620168</v>
      </c>
      <c r="BK42" s="25">
        <f t="shared" si="32"/>
        <v>951.60987283740451</v>
      </c>
      <c r="BL42" s="25">
        <f t="shared" si="29"/>
        <v>917.56984278565676</v>
      </c>
      <c r="BM42" s="25">
        <f t="shared" si="29"/>
        <v>884.82217703824426</v>
      </c>
      <c r="BN42" s="25">
        <f t="shared" si="29"/>
        <v>853.12909152920645</v>
      </c>
      <c r="BO42" s="25">
        <f t="shared" si="29"/>
        <v>822.82263051224459</v>
      </c>
      <c r="BP42" s="25">
        <f t="shared" si="29"/>
        <v>805.76228509427915</v>
      </c>
      <c r="BQ42" s="26">
        <f t="shared" si="15"/>
        <v>940.8400892535625</v>
      </c>
      <c r="BR42" s="26">
        <f t="shared" si="16"/>
        <v>805.76228509427915</v>
      </c>
      <c r="BS42" s="28"/>
      <c r="BT42" s="28"/>
      <c r="BU42" s="28"/>
      <c r="BV42" s="28"/>
      <c r="BW42" s="28"/>
      <c r="BX42" s="28"/>
      <c r="BY42" s="28"/>
      <c r="BZ42" s="28"/>
      <c r="CA42" s="28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</row>
    <row r="43" spans="1:90" x14ac:dyDescent="0.25">
      <c r="A43" s="16" t="s">
        <v>82</v>
      </c>
      <c r="B43" s="17">
        <v>2266.0022379000002</v>
      </c>
      <c r="C43" s="17">
        <v>1131.2330233</v>
      </c>
      <c r="D43" s="17">
        <v>0</v>
      </c>
      <c r="E43" s="17">
        <v>0</v>
      </c>
      <c r="F43" s="17">
        <v>2923161</v>
      </c>
      <c r="G43" s="17">
        <v>27096</v>
      </c>
      <c r="H43" s="17">
        <v>0</v>
      </c>
      <c r="I43" s="17">
        <v>0</v>
      </c>
      <c r="J43" s="17">
        <v>324</v>
      </c>
      <c r="K43" s="17">
        <v>0</v>
      </c>
      <c r="L43" s="17">
        <f t="shared" si="12"/>
        <v>3327270.6288706698</v>
      </c>
      <c r="M43" s="18">
        <f t="shared" si="13"/>
        <v>2130.042103626</v>
      </c>
      <c r="N43" s="19"/>
      <c r="O43" s="19">
        <f t="shared" si="37"/>
        <v>958045.8</v>
      </c>
      <c r="P43" s="19">
        <f t="shared" si="33"/>
        <v>958045.8</v>
      </c>
      <c r="Q43" s="19">
        <f t="shared" si="38"/>
        <v>0</v>
      </c>
      <c r="R43" s="19">
        <f t="shared" si="3"/>
        <v>1992211.2</v>
      </c>
      <c r="S43" s="19">
        <f t="shared" si="4"/>
        <v>1992211.2</v>
      </c>
      <c r="T43" s="19">
        <f t="shared" si="27"/>
        <v>0</v>
      </c>
      <c r="U43" s="19">
        <f t="shared" si="28"/>
        <v>0</v>
      </c>
      <c r="V43" s="20">
        <f t="shared" si="35"/>
        <v>9.5206773257775074E-3</v>
      </c>
      <c r="W43" s="20">
        <f t="shared" si="36"/>
        <v>0.7</v>
      </c>
      <c r="X43" s="39">
        <f t="shared" si="14"/>
        <v>2147166.4950150875</v>
      </c>
      <c r="Y43" s="39">
        <f t="shared" si="9"/>
        <v>6654541257.7413397</v>
      </c>
      <c r="Z43" s="50">
        <f t="shared" ref="Z43:AH51" si="39">(Z$55*((Z$55*$B43)+(Z$56*$M43))*$F43)+(Z$56*((Z$55*$B43)+(Z$56*$M43))*$P43)+(Z$55*$D43*$H43)+(Z$56*$D43*$Q43)+(Z$55*$C43*$G43)+(Z$56*$C43*$S43)</f>
        <v>6394474471.5891943</v>
      </c>
      <c r="AA43" s="50">
        <f t="shared" si="39"/>
        <v>6139751231.9661665</v>
      </c>
      <c r="AB43" s="50">
        <f t="shared" si="39"/>
        <v>5890371538.8722553</v>
      </c>
      <c r="AC43" s="50">
        <f t="shared" si="39"/>
        <v>5646335392.3074617</v>
      </c>
      <c r="AD43" s="50">
        <f t="shared" si="39"/>
        <v>5407642792.2717867</v>
      </c>
      <c r="AE43" s="50">
        <f t="shared" si="39"/>
        <v>5174293738.7652302</v>
      </c>
      <c r="AF43" s="50">
        <f t="shared" si="39"/>
        <v>4946288231.7877893</v>
      </c>
      <c r="AG43" s="50">
        <f t="shared" si="39"/>
        <v>4723626271.339468</v>
      </c>
      <c r="AH43" s="50">
        <f t="shared" si="39"/>
        <v>4506307857.4202623</v>
      </c>
      <c r="AI43" s="50">
        <f t="shared" si="17"/>
        <v>4294332990.0301747</v>
      </c>
      <c r="AJ43" s="21"/>
      <c r="AK43" s="22">
        <v>1818849.89484</v>
      </c>
      <c r="AL43" s="22">
        <v>1818849.89484</v>
      </c>
      <c r="AM43" s="22">
        <v>1818849.89484</v>
      </c>
      <c r="AN43" s="22">
        <v>1818849.89484</v>
      </c>
      <c r="AO43" s="22">
        <v>1818849.89484</v>
      </c>
      <c r="AP43" s="22">
        <v>1818849.89484</v>
      </c>
      <c r="AQ43" s="22">
        <v>1818849.89484</v>
      </c>
      <c r="AR43" s="22">
        <v>1818849.89484</v>
      </c>
      <c r="AS43" s="22">
        <v>1818849.89484</v>
      </c>
      <c r="AT43" s="22">
        <v>1818849.89484</v>
      </c>
      <c r="AU43" s="23">
        <v>1.6003474697297845E-2</v>
      </c>
      <c r="AV43" s="23">
        <v>2.4110092585231172E-2</v>
      </c>
      <c r="AW43" s="23">
        <v>3.3569275788236125E-2</v>
      </c>
      <c r="AX43" s="23">
        <v>4.4228452949196959E-2</v>
      </c>
      <c r="AY43" s="23">
        <v>5.5676055361100783E-2</v>
      </c>
      <c r="AZ43" s="23">
        <v>6.6158554687825125E-2</v>
      </c>
      <c r="BA43" s="23">
        <v>7.5708448625496708E-2</v>
      </c>
      <c r="BB43" s="23">
        <v>8.4356751428672674E-2</v>
      </c>
      <c r="BC43" s="23">
        <v>9.2133053866746958E-2</v>
      </c>
      <c r="BD43" s="23">
        <v>9.9065580642971718E-2</v>
      </c>
      <c r="BE43" s="23">
        <v>0.82317432466696505</v>
      </c>
      <c r="BF43" s="24">
        <v>12615449.171</v>
      </c>
      <c r="BG43" s="25">
        <f t="shared" si="32"/>
        <v>1295.6611643430194</v>
      </c>
      <c r="BH43" s="25">
        <f t="shared" si="32"/>
        <v>1223.1839127876965</v>
      </c>
      <c r="BI43" s="25">
        <f t="shared" si="32"/>
        <v>1150.9770354171324</v>
      </c>
      <c r="BJ43" s="25">
        <f t="shared" si="32"/>
        <v>1079.9342307594613</v>
      </c>
      <c r="BK43" s="25">
        <f t="shared" si="32"/>
        <v>1011.2872184330353</v>
      </c>
      <c r="BL43" s="25">
        <f t="shared" si="29"/>
        <v>948.34249485970327</v>
      </c>
      <c r="BM43" s="25">
        <f t="shared" si="29"/>
        <v>890.3700388903668</v>
      </c>
      <c r="BN43" s="25">
        <f t="shared" si="29"/>
        <v>836.76164462593283</v>
      </c>
      <c r="BO43" s="25">
        <f t="shared" si="29"/>
        <v>787.00672225449443</v>
      </c>
      <c r="BP43" s="25">
        <f t="shared" si="29"/>
        <v>740.6736579425733</v>
      </c>
      <c r="BQ43" s="26">
        <f t="shared" si="15"/>
        <v>996.41981203134162</v>
      </c>
      <c r="BR43" s="26">
        <f t="shared" si="16"/>
        <v>740.6736579425733</v>
      </c>
      <c r="BS43" s="28"/>
      <c r="BT43" s="28"/>
      <c r="BU43" s="28"/>
      <c r="BV43" s="28"/>
      <c r="BW43" s="28"/>
      <c r="BX43" s="28"/>
      <c r="BY43" s="28"/>
      <c r="BZ43" s="28"/>
      <c r="CA43" s="28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</row>
    <row r="44" spans="1:90" x14ac:dyDescent="0.25">
      <c r="A44" s="16" t="s">
        <v>83</v>
      </c>
      <c r="B44" s="17">
        <v>2244.4869758</v>
      </c>
      <c r="C44" s="17">
        <v>1000</v>
      </c>
      <c r="D44" s="17">
        <v>0</v>
      </c>
      <c r="E44" s="17">
        <v>0</v>
      </c>
      <c r="F44" s="17">
        <v>34373696</v>
      </c>
      <c r="G44" s="17">
        <v>6548896.9570000004</v>
      </c>
      <c r="H44" s="17">
        <v>0</v>
      </c>
      <c r="I44" s="17">
        <v>0</v>
      </c>
      <c r="J44" s="17">
        <v>1601.3</v>
      </c>
      <c r="K44" s="17">
        <v>0</v>
      </c>
      <c r="L44" s="17">
        <f t="shared" si="12"/>
        <v>41850104.969554275</v>
      </c>
      <c r="M44" s="18">
        <f t="shared" si="13"/>
        <v>2109.8177572519999</v>
      </c>
      <c r="N44" s="19"/>
      <c r="O44" s="19">
        <f t="shared" si="37"/>
        <v>31076519.517000001</v>
      </c>
      <c r="P44" s="19">
        <f t="shared" si="33"/>
        <v>31076519.517000001</v>
      </c>
      <c r="Q44" s="19">
        <f t="shared" si="38"/>
        <v>0</v>
      </c>
      <c r="R44" s="19">
        <f t="shared" si="3"/>
        <v>9846073.4399999995</v>
      </c>
      <c r="S44" s="19">
        <f t="shared" si="4"/>
        <v>9846073.4399999995</v>
      </c>
      <c r="T44" s="19">
        <f t="shared" si="27"/>
        <v>0</v>
      </c>
      <c r="U44" s="19">
        <f t="shared" si="28"/>
        <v>0</v>
      </c>
      <c r="V44" s="20">
        <f t="shared" si="35"/>
        <v>0.46558944515652534</v>
      </c>
      <c r="W44" s="20">
        <f t="shared" si="36"/>
        <v>0.7</v>
      </c>
      <c r="X44" s="39">
        <f t="shared" si="14"/>
        <v>37705933.07527747</v>
      </c>
      <c r="Y44" s="39">
        <f t="shared" si="9"/>
        <v>83700209939.108551</v>
      </c>
      <c r="Z44" s="50">
        <f t="shared" si="39"/>
        <v>82831413024.018951</v>
      </c>
      <c r="AA44" s="50">
        <f t="shared" si="39"/>
        <v>81971496672.536972</v>
      </c>
      <c r="AB44" s="50">
        <f t="shared" si="39"/>
        <v>81120460884.662567</v>
      </c>
      <c r="AC44" s="50">
        <f t="shared" si="39"/>
        <v>80278305660.395798</v>
      </c>
      <c r="AD44" s="50">
        <f t="shared" si="39"/>
        <v>79445030999.736649</v>
      </c>
      <c r="AE44" s="50">
        <f t="shared" si="39"/>
        <v>78620636902.685089</v>
      </c>
      <c r="AF44" s="50">
        <f t="shared" si="39"/>
        <v>77805123369.241135</v>
      </c>
      <c r="AG44" s="50">
        <f t="shared" si="39"/>
        <v>76998490399.4048</v>
      </c>
      <c r="AH44" s="50">
        <f t="shared" si="39"/>
        <v>76200737993.176056</v>
      </c>
      <c r="AI44" s="50">
        <f t="shared" si="17"/>
        <v>75411866150.554947</v>
      </c>
      <c r="AJ44" s="21">
        <v>10416619.073491586</v>
      </c>
      <c r="AK44" s="22">
        <v>1384845.6235017879</v>
      </c>
      <c r="AL44" s="22">
        <v>1570871.6005484168</v>
      </c>
      <c r="AM44" s="22">
        <v>1781886.4020162455</v>
      </c>
      <c r="AN44" s="22">
        <v>2021246.770634796</v>
      </c>
      <c r="AO44" s="22">
        <v>2292760.3595710834</v>
      </c>
      <c r="AP44" s="22">
        <v>2600746.3031194261</v>
      </c>
      <c r="AQ44" s="22">
        <v>2950103.923837339</v>
      </c>
      <c r="AR44" s="22">
        <v>3346390.6690943465</v>
      </c>
      <c r="AS44" s="22">
        <v>3795910.5168185099</v>
      </c>
      <c r="AT44" s="22">
        <v>4305814.2567654671</v>
      </c>
      <c r="AU44" s="23">
        <v>2.2118709592617098E-2</v>
      </c>
      <c r="AV44" s="23">
        <v>3.1384971539776818E-2</v>
      </c>
      <c r="AW44" s="23">
        <v>4.1842743208428478E-2</v>
      </c>
      <c r="AX44" s="23">
        <v>5.3317221509695985E-2</v>
      </c>
      <c r="AY44" s="23">
        <v>6.3798626486043397E-2</v>
      </c>
      <c r="AZ44" s="23">
        <v>7.3325602731252715E-2</v>
      </c>
      <c r="BA44" s="23">
        <v>8.1934979654626747E-2</v>
      </c>
      <c r="BB44" s="23">
        <v>8.9661852184241234E-2</v>
      </c>
      <c r="BC44" s="23">
        <v>9.6539657826840167E-2</v>
      </c>
      <c r="BD44" s="23">
        <v>0.10260025024814533</v>
      </c>
      <c r="BE44" s="23">
        <v>0.71806389617157262</v>
      </c>
      <c r="BF44" s="24">
        <v>103619720.54719999</v>
      </c>
      <c r="BG44" s="25">
        <f t="shared" si="32"/>
        <v>1523.4816589972477</v>
      </c>
      <c r="BH44" s="25">
        <f t="shared" si="32"/>
        <v>1483.7732025783653</v>
      </c>
      <c r="BI44" s="25">
        <f t="shared" si="32"/>
        <v>1442.5407703089452</v>
      </c>
      <c r="BJ44" s="25">
        <f t="shared" si="32"/>
        <v>1400.3440755881604</v>
      </c>
      <c r="BK44" s="25">
        <f t="shared" si="32"/>
        <v>1360.850720214245</v>
      </c>
      <c r="BL44" s="25">
        <f t="shared" si="29"/>
        <v>1323.6735093308134</v>
      </c>
      <c r="BM44" s="25">
        <f t="shared" si="29"/>
        <v>1288.4685848465608</v>
      </c>
      <c r="BN44" s="25">
        <f t="shared" si="29"/>
        <v>1254.9270600489822</v>
      </c>
      <c r="BO44" s="25">
        <f t="shared" si="29"/>
        <v>1222.7683655430312</v>
      </c>
      <c r="BP44" s="25">
        <f t="shared" si="29"/>
        <v>1191.7349783595073</v>
      </c>
      <c r="BQ44" s="26">
        <f t="shared" si="15"/>
        <v>1349.256292581586</v>
      </c>
      <c r="BR44" s="26">
        <f t="shared" si="16"/>
        <v>1191.7349783595073</v>
      </c>
      <c r="BS44" s="28"/>
      <c r="BT44" s="28"/>
      <c r="BU44" s="28"/>
      <c r="BV44" s="28"/>
      <c r="BW44" s="28"/>
      <c r="BX44" s="28"/>
      <c r="BY44" s="28"/>
      <c r="BZ44" s="28"/>
      <c r="CA44" s="28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</row>
    <row r="45" spans="1:90" x14ac:dyDescent="0.25">
      <c r="A45" s="16" t="s">
        <v>84</v>
      </c>
      <c r="B45" s="17">
        <v>2238.6050648999999</v>
      </c>
      <c r="C45" s="17">
        <v>1000</v>
      </c>
      <c r="D45" s="17">
        <v>1376.7255286</v>
      </c>
      <c r="E45" s="17">
        <v>23395881438.071762</v>
      </c>
      <c r="F45" s="17">
        <v>138705137.94580001</v>
      </c>
      <c r="G45" s="17">
        <v>148010277.7022</v>
      </c>
      <c r="H45" s="17">
        <v>20911868</v>
      </c>
      <c r="I45" s="17">
        <v>35025953.075113818</v>
      </c>
      <c r="J45" s="17">
        <v>37547.699999999997</v>
      </c>
      <c r="K45" s="17">
        <v>0</v>
      </c>
      <c r="L45" s="17">
        <f t="shared" si="12"/>
        <v>255351042.9998531</v>
      </c>
      <c r="M45" s="18">
        <f t="shared" si="13"/>
        <v>2104.2887610059997</v>
      </c>
      <c r="N45" s="19"/>
      <c r="O45" s="19">
        <f t="shared" si="37"/>
        <v>66698232.66889292</v>
      </c>
      <c r="P45" s="19">
        <f t="shared" si="33"/>
        <v>66698232.66889292</v>
      </c>
      <c r="Q45" s="19">
        <f t="shared" si="38"/>
        <v>10055753.219107125</v>
      </c>
      <c r="R45" s="19">
        <f t="shared" si="3"/>
        <v>230873297.75999996</v>
      </c>
      <c r="S45" s="19">
        <f t="shared" si="4"/>
        <v>230873297.75999996</v>
      </c>
      <c r="T45" s="19">
        <f t="shared" si="27"/>
        <v>23395881438.071762</v>
      </c>
      <c r="U45" s="19">
        <f t="shared" si="28"/>
        <v>35025953.075113818</v>
      </c>
      <c r="V45" s="20">
        <f t="shared" si="35"/>
        <v>0.44876213662111297</v>
      </c>
      <c r="W45" s="20">
        <f t="shared" si="36"/>
        <v>0.7</v>
      </c>
      <c r="X45" s="39">
        <f t="shared" si="14"/>
        <v>204232766.37411633</v>
      </c>
      <c r="Y45" s="39">
        <f t="shared" si="9"/>
        <v>487306204561.6344</v>
      </c>
      <c r="Z45" s="50">
        <f t="shared" si="39"/>
        <v>476212096113.03949</v>
      </c>
      <c r="AA45" s="50">
        <f t="shared" si="39"/>
        <v>465311421691.87744</v>
      </c>
      <c r="AB45" s="50">
        <f t="shared" si="39"/>
        <v>454604181298.14807</v>
      </c>
      <c r="AC45" s="50">
        <f t="shared" si="39"/>
        <v>444090374931.85162</v>
      </c>
      <c r="AD45" s="50">
        <f t="shared" si="39"/>
        <v>433770002592.98785</v>
      </c>
      <c r="AE45" s="50">
        <f t="shared" si="39"/>
        <v>423643064281.55688</v>
      </c>
      <c r="AF45" s="50">
        <f t="shared" si="39"/>
        <v>413709559997.55872</v>
      </c>
      <c r="AG45" s="50">
        <f t="shared" si="39"/>
        <v>403969489740.99335</v>
      </c>
      <c r="AH45" s="50">
        <f t="shared" si="39"/>
        <v>394422853511.86078</v>
      </c>
      <c r="AI45" s="50">
        <f t="shared" si="17"/>
        <v>385069651310.16095</v>
      </c>
      <c r="AJ45" s="21">
        <v>2291006.123597574</v>
      </c>
      <c r="AK45" s="22">
        <v>46879905.640585087</v>
      </c>
      <c r="AL45" s="22">
        <v>50793761.70586583</v>
      </c>
      <c r="AM45" s="22">
        <v>55034373.320041567</v>
      </c>
      <c r="AN45" s="22">
        <v>59629020.277502485</v>
      </c>
      <c r="AO45" s="22">
        <v>64607259.876982592</v>
      </c>
      <c r="AP45" s="22">
        <v>70001117.063243374</v>
      </c>
      <c r="AQ45" s="22">
        <v>75845290.443089426</v>
      </c>
      <c r="AR45" s="22">
        <v>82177375.501014039</v>
      </c>
      <c r="AS45" s="22">
        <v>85962501.958000004</v>
      </c>
      <c r="AT45" s="22">
        <v>85962501.958000004</v>
      </c>
      <c r="AU45" s="23">
        <v>1.7819564615706177E-2</v>
      </c>
      <c r="AV45" s="23">
        <v>2.6232718655108574E-2</v>
      </c>
      <c r="AW45" s="23">
        <v>3.5930729210992454E-2</v>
      </c>
      <c r="AX45" s="23">
        <v>4.675920898737785E-2</v>
      </c>
      <c r="AY45" s="23">
        <v>5.779823045222629E-2</v>
      </c>
      <c r="AZ45" s="23">
        <v>6.7860476133727837E-2</v>
      </c>
      <c r="BA45" s="23">
        <v>7.6983942350949144E-2</v>
      </c>
      <c r="BB45" s="23">
        <v>8.5204837053023702E-2</v>
      </c>
      <c r="BC45" s="23">
        <v>9.2557659469418907E-2</v>
      </c>
      <c r="BD45" s="23">
        <v>9.9075276158266765E-2</v>
      </c>
      <c r="BE45" s="23">
        <v>0.98116863932860832</v>
      </c>
      <c r="BF45" s="24">
        <v>392523451.23809999</v>
      </c>
      <c r="BG45" s="25">
        <f t="shared" si="32"/>
        <v>1253.133267013096</v>
      </c>
      <c r="BH45" s="25">
        <f t="shared" si="32"/>
        <v>1204.1839921967637</v>
      </c>
      <c r="BI45" s="25">
        <f t="shared" si="32"/>
        <v>1155.1010072377369</v>
      </c>
      <c r="BJ45" s="25">
        <f t="shared" si="32"/>
        <v>1106.2623814205408</v>
      </c>
      <c r="BK45" s="25">
        <f t="shared" si="32"/>
        <v>1058.7164872367293</v>
      </c>
      <c r="BL45" s="25">
        <f t="shared" si="29"/>
        <v>1013.5085639663048</v>
      </c>
      <c r="BM45" s="25">
        <f t="shared" si="29"/>
        <v>970.3998464039629</v>
      </c>
      <c r="BN45" s="25">
        <f t="shared" si="29"/>
        <v>929.18301408193406</v>
      </c>
      <c r="BO45" s="25">
        <f t="shared" si="29"/>
        <v>895.54277335680456</v>
      </c>
      <c r="BP45" s="25">
        <f t="shared" si="29"/>
        <v>870.81022889783731</v>
      </c>
      <c r="BQ45" s="26">
        <f t="shared" si="15"/>
        <v>1045.6841561811711</v>
      </c>
      <c r="BR45" s="26">
        <f t="shared" si="16"/>
        <v>870.81022889783731</v>
      </c>
      <c r="BS45" s="28"/>
      <c r="BT45" s="28"/>
      <c r="BU45" s="28"/>
      <c r="BV45" s="28"/>
      <c r="BW45" s="28"/>
      <c r="BX45" s="28"/>
      <c r="BY45" s="28"/>
      <c r="BZ45" s="28"/>
      <c r="CA45" s="28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</row>
    <row r="46" spans="1:90" x14ac:dyDescent="0.25">
      <c r="A46" s="16" t="s">
        <v>85</v>
      </c>
      <c r="B46" s="17">
        <v>2070.8755593999999</v>
      </c>
      <c r="C46" s="17">
        <v>1000</v>
      </c>
      <c r="D46" s="17">
        <v>1866.9743576999999</v>
      </c>
      <c r="E46" s="17">
        <v>0</v>
      </c>
      <c r="F46" s="17">
        <v>27332140</v>
      </c>
      <c r="G46" s="17">
        <v>5447362</v>
      </c>
      <c r="H46" s="17">
        <v>120348</v>
      </c>
      <c r="I46" s="17">
        <v>0</v>
      </c>
      <c r="J46" s="17">
        <v>1953.4</v>
      </c>
      <c r="K46" s="17">
        <v>0</v>
      </c>
      <c r="L46" s="17">
        <f t="shared" si="12"/>
        <v>31136754.671049796</v>
      </c>
      <c r="M46" s="18">
        <f t="shared" si="13"/>
        <v>1946.6230258359999</v>
      </c>
      <c r="N46" s="19"/>
      <c r="O46" s="19">
        <f t="shared" si="37"/>
        <v>20797210.471572965</v>
      </c>
      <c r="P46" s="19">
        <f t="shared" si="33"/>
        <v>20797210.471572965</v>
      </c>
      <c r="Q46" s="19">
        <f t="shared" si="38"/>
        <v>91573.608427033643</v>
      </c>
      <c r="R46" s="19">
        <f t="shared" si="3"/>
        <v>12011065.92</v>
      </c>
      <c r="S46" s="19">
        <f t="shared" si="4"/>
        <v>12011065.92</v>
      </c>
      <c r="T46" s="19">
        <f t="shared" si="27"/>
        <v>0</v>
      </c>
      <c r="U46" s="19">
        <f t="shared" si="28"/>
        <v>0</v>
      </c>
      <c r="V46" s="20">
        <f t="shared" si="35"/>
        <v>0.31747002517491801</v>
      </c>
      <c r="W46" s="20">
        <f t="shared" si="36"/>
        <v>0.7</v>
      </c>
      <c r="X46" s="39">
        <f t="shared" si="14"/>
        <v>26333180.137948416</v>
      </c>
      <c r="Y46" s="39">
        <f t="shared" si="9"/>
        <v>62273509342.099594</v>
      </c>
      <c r="Z46" s="50">
        <f t="shared" si="39"/>
        <v>61239716095.928093</v>
      </c>
      <c r="AA46" s="50">
        <f t="shared" si="39"/>
        <v>60222162480.767967</v>
      </c>
      <c r="AB46" s="50">
        <f t="shared" si="39"/>
        <v>59220848496.619217</v>
      </c>
      <c r="AC46" s="50">
        <f t="shared" si="39"/>
        <v>58235774143.481865</v>
      </c>
      <c r="AD46" s="50">
        <f t="shared" si="39"/>
        <v>57266939421.355896</v>
      </c>
      <c r="AE46" s="50">
        <f t="shared" si="39"/>
        <v>56314344330.241318</v>
      </c>
      <c r="AF46" s="50">
        <f t="shared" si="39"/>
        <v>55377988870.138115</v>
      </c>
      <c r="AG46" s="50">
        <f t="shared" si="39"/>
        <v>54457873041.046318</v>
      </c>
      <c r="AH46" s="50">
        <f t="shared" si="39"/>
        <v>53553996842.965881</v>
      </c>
      <c r="AI46" s="50">
        <f t="shared" si="17"/>
        <v>52666360275.896835</v>
      </c>
      <c r="AJ46" s="21"/>
      <c r="AK46" s="22">
        <v>1393352.8905496513</v>
      </c>
      <c r="AL46" s="22">
        <v>1478275.8558171683</v>
      </c>
      <c r="AM46" s="22">
        <v>1568374.7604168833</v>
      </c>
      <c r="AN46" s="22">
        <v>1663965.0708175683</v>
      </c>
      <c r="AO46" s="22">
        <v>1765381.4807405835</v>
      </c>
      <c r="AP46" s="22">
        <v>1872979.0830347941</v>
      </c>
      <c r="AQ46" s="22">
        <v>1987134.6129756719</v>
      </c>
      <c r="AR46" s="22">
        <v>2108247.7673417875</v>
      </c>
      <c r="AS46" s="22">
        <v>2236742.6038872222</v>
      </c>
      <c r="AT46" s="22">
        <v>2373069.0261099213</v>
      </c>
      <c r="AU46" s="23">
        <v>3.6246672129865529E-2</v>
      </c>
      <c r="AV46" s="23">
        <v>4.8191435133791996E-2</v>
      </c>
      <c r="AW46" s="23">
        <v>5.9116781491747379E-2</v>
      </c>
      <c r="AX46" s="23">
        <v>6.9063949874713079E-2</v>
      </c>
      <c r="AY46" s="23">
        <v>7.8072222274920333E-2</v>
      </c>
      <c r="AZ46" s="23">
        <v>8.6179013010140498E-2</v>
      </c>
      <c r="BA46" s="23">
        <v>9.3419953635914196E-2</v>
      </c>
      <c r="BB46" s="23">
        <v>9.9828973953341782E-2</v>
      </c>
      <c r="BC46" s="23">
        <v>0.10543837929144889</v>
      </c>
      <c r="BD46" s="23">
        <v>0.11027892423492704</v>
      </c>
      <c r="BE46" s="23">
        <v>1.2729309156223021</v>
      </c>
      <c r="BF46" s="24">
        <v>31955592.936799999</v>
      </c>
      <c r="BG46" s="25">
        <f t="shared" si="32"/>
        <v>1727.4230685420257</v>
      </c>
      <c r="BH46" s="25">
        <f t="shared" si="32"/>
        <v>1676.6516824912576</v>
      </c>
      <c r="BI46" s="25">
        <f t="shared" si="32"/>
        <v>1628.8555238343076</v>
      </c>
      <c r="BJ46" s="25">
        <f t="shared" si="32"/>
        <v>1583.7507693974726</v>
      </c>
      <c r="BK46" s="25">
        <f t="shared" si="32"/>
        <v>1541.0878057190018</v>
      </c>
      <c r="BL46" s="25">
        <f t="shared" si="29"/>
        <v>1500.6461665103177</v>
      </c>
      <c r="BM46" s="25">
        <f t="shared" si="29"/>
        <v>1462.2303365881723</v>
      </c>
      <c r="BN46" s="25">
        <f t="shared" si="29"/>
        <v>1425.6662539001043</v>
      </c>
      <c r="BO46" s="25">
        <f t="shared" si="29"/>
        <v>1390.798377706011</v>
      </c>
      <c r="BP46" s="25">
        <f t="shared" si="29"/>
        <v>1357.487218792761</v>
      </c>
      <c r="BQ46" s="26">
        <f t="shared" si="15"/>
        <v>1529.4597203481433</v>
      </c>
      <c r="BR46" s="26">
        <f t="shared" si="16"/>
        <v>1357.487218792761</v>
      </c>
      <c r="BS46" s="28"/>
      <c r="BT46" s="28"/>
      <c r="BU46" s="28"/>
      <c r="BV46" s="28"/>
      <c r="BW46" s="28"/>
      <c r="BX46" s="28"/>
      <c r="BY46" s="28"/>
      <c r="BZ46" s="28"/>
      <c r="CA46" s="28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</row>
    <row r="47" spans="1:90" x14ac:dyDescent="0.25">
      <c r="A47" s="16" t="s">
        <v>86</v>
      </c>
      <c r="B47" s="17">
        <v>2267.8419319999998</v>
      </c>
      <c r="C47" s="17">
        <v>1000</v>
      </c>
      <c r="D47" s="17">
        <v>1652.3647022</v>
      </c>
      <c r="E47" s="17">
        <v>2581898592.1833081</v>
      </c>
      <c r="F47" s="17">
        <v>13641552</v>
      </c>
      <c r="G47" s="17">
        <v>23070349.8473</v>
      </c>
      <c r="H47" s="17">
        <v>343908</v>
      </c>
      <c r="I47" s="17">
        <v>1140287.9820959999</v>
      </c>
      <c r="J47" s="17">
        <v>4346.1000000000004</v>
      </c>
      <c r="K47" s="17">
        <v>1928</v>
      </c>
      <c r="L47" s="17">
        <f t="shared" si="12"/>
        <v>28578696.761322986</v>
      </c>
      <c r="M47" s="18">
        <f t="shared" si="13"/>
        <v>2131.7714160799997</v>
      </c>
      <c r="N47" s="19"/>
      <c r="O47" s="19">
        <f t="shared" si="37"/>
        <v>7600564.6399364769</v>
      </c>
      <c r="P47" s="19">
        <f t="shared" si="33"/>
        <v>7600564.6399364769</v>
      </c>
      <c r="Q47" s="19">
        <f t="shared" si="38"/>
        <v>191612.72736351946</v>
      </c>
      <c r="R47" s="19">
        <f t="shared" si="3"/>
        <v>29263632.480000004</v>
      </c>
      <c r="S47" s="19">
        <f t="shared" si="4"/>
        <v>29263632.480000004</v>
      </c>
      <c r="T47" s="19">
        <f t="shared" si="27"/>
        <v>11896452192.18331</v>
      </c>
      <c r="U47" s="19">
        <f t="shared" si="28"/>
        <v>10454841.582096001</v>
      </c>
      <c r="V47" s="20">
        <f t="shared" si="35"/>
        <v>0.60431328041410481</v>
      </c>
      <c r="W47" s="20">
        <f t="shared" si="36"/>
        <v>0.7</v>
      </c>
      <c r="X47" s="39">
        <f t="shared" si="14"/>
        <v>28839682.612428013</v>
      </c>
      <c r="Y47" s="39">
        <f t="shared" si="9"/>
        <v>54575494930.462662</v>
      </c>
      <c r="Z47" s="50">
        <f t="shared" si="39"/>
        <v>53622256716.676163</v>
      </c>
      <c r="AA47" s="50">
        <f t="shared" si="39"/>
        <v>52685458508.22467</v>
      </c>
      <c r="AB47" s="50">
        <f t="shared" si="39"/>
        <v>51765100305.108162</v>
      </c>
      <c r="AC47" s="50">
        <f t="shared" si="39"/>
        <v>50861182107.32666</v>
      </c>
      <c r="AD47" s="50">
        <f t="shared" si="39"/>
        <v>49973703914.880173</v>
      </c>
      <c r="AE47" s="50">
        <f t="shared" si="39"/>
        <v>49102665727.768692</v>
      </c>
      <c r="AF47" s="50">
        <f t="shared" si="39"/>
        <v>48248067545.992187</v>
      </c>
      <c r="AG47" s="50">
        <f t="shared" si="39"/>
        <v>47409909369.550697</v>
      </c>
      <c r="AH47" s="50">
        <f t="shared" si="39"/>
        <v>46588191198.444199</v>
      </c>
      <c r="AI47" s="50">
        <f t="shared" si="17"/>
        <v>45782913032.672714</v>
      </c>
      <c r="AJ47" s="21">
        <v>1645274.9621480964</v>
      </c>
      <c r="AK47" s="22">
        <v>4458735.5631242758</v>
      </c>
      <c r="AL47" s="22">
        <v>5228273.178048416</v>
      </c>
      <c r="AM47" s="22">
        <v>6130626.0569412904</v>
      </c>
      <c r="AN47" s="22">
        <v>7188716.918590107</v>
      </c>
      <c r="AO47" s="22">
        <v>8429424.7366649546</v>
      </c>
      <c r="AP47" s="22">
        <v>9884267.5536922924</v>
      </c>
      <c r="AQ47" s="22">
        <v>11192008.056032101</v>
      </c>
      <c r="AR47" s="22">
        <v>11192008.056032101</v>
      </c>
      <c r="AS47" s="22">
        <v>11192008.056032101</v>
      </c>
      <c r="AT47" s="22">
        <v>11192008.056032101</v>
      </c>
      <c r="AU47" s="23">
        <v>1.2275622849923361E-2</v>
      </c>
      <c r="AV47" s="23">
        <v>1.9552461953222907E-2</v>
      </c>
      <c r="AW47" s="23">
        <v>2.8216893718314835E-2</v>
      </c>
      <c r="AX47" s="23">
        <v>3.8114803171980259E-2</v>
      </c>
      <c r="AY47" s="23">
        <v>4.9091087361901521E-2</v>
      </c>
      <c r="AZ47" s="23">
        <v>5.9800812969942711E-2</v>
      </c>
      <c r="BA47" s="23">
        <v>6.9531688707605732E-2</v>
      </c>
      <c r="BB47" s="23">
        <v>7.8324840961915429E-2</v>
      </c>
      <c r="BC47" s="23">
        <v>8.6219408041375317E-2</v>
      </c>
      <c r="BD47" s="23">
        <v>9.3252633235325691E-2</v>
      </c>
      <c r="BE47" s="23">
        <v>0.58009283195120465</v>
      </c>
      <c r="BF47" s="24">
        <v>115890388.37349999</v>
      </c>
      <c r="BG47" s="25">
        <f t="shared" si="32"/>
        <v>1203.5049263632377</v>
      </c>
      <c r="BH47" s="25">
        <f t="shared" si="32"/>
        <v>1159.4877639190906</v>
      </c>
      <c r="BI47" s="25">
        <f t="shared" si="32"/>
        <v>1113.285446852763</v>
      </c>
      <c r="BJ47" s="25">
        <f t="shared" si="32"/>
        <v>1065.3681311142827</v>
      </c>
      <c r="BK47" s="25">
        <f t="shared" si="32"/>
        <v>1016.1704792002616</v>
      </c>
      <c r="BL47" s="25">
        <f t="shared" si="29"/>
        <v>967.31205098118176</v>
      </c>
      <c r="BM47" s="25">
        <f t="shared" si="29"/>
        <v>924.98219446830342</v>
      </c>
      <c r="BN47" s="25">
        <f t="shared" si="29"/>
        <v>903.87447659179566</v>
      </c>
      <c r="BO47" s="25">
        <f t="shared" si="29"/>
        <v>884.19881964254239</v>
      </c>
      <c r="BP47" s="25">
        <f t="shared" si="29"/>
        <v>865.83492352165638</v>
      </c>
      <c r="BQ47" s="26">
        <f t="shared" si="15"/>
        <v>1010.4019212655115</v>
      </c>
      <c r="BR47" s="26">
        <f t="shared" si="16"/>
        <v>865.83492352165638</v>
      </c>
      <c r="BS47" s="28"/>
      <c r="BT47" s="28"/>
      <c r="BU47" s="28"/>
      <c r="BV47" s="28"/>
      <c r="BW47" s="28"/>
      <c r="BX47" s="28"/>
      <c r="BY47" s="28"/>
      <c r="BZ47" s="28"/>
      <c r="CA47" s="28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</row>
    <row r="48" spans="1:90" x14ac:dyDescent="0.25">
      <c r="A48" s="16" t="s">
        <v>87</v>
      </c>
      <c r="B48" s="17">
        <v>2431.8756291</v>
      </c>
      <c r="C48" s="17">
        <v>1000</v>
      </c>
      <c r="D48" s="17">
        <v>0</v>
      </c>
      <c r="E48" s="17">
        <v>841079242.05249608</v>
      </c>
      <c r="F48" s="17">
        <v>3735730</v>
      </c>
      <c r="G48" s="17">
        <v>5665045</v>
      </c>
      <c r="H48" s="17">
        <v>0</v>
      </c>
      <c r="I48" s="17">
        <v>1181813.6844964998</v>
      </c>
      <c r="J48" s="17">
        <v>3485.1</v>
      </c>
      <c r="K48" s="17">
        <v>0</v>
      </c>
      <c r="L48" s="17">
        <f t="shared" si="12"/>
        <v>7795477.4929751195</v>
      </c>
      <c r="M48" s="18">
        <f t="shared" si="13"/>
        <v>2285.963091354</v>
      </c>
      <c r="N48" s="19"/>
      <c r="O48" s="19">
        <f t="shared" si="37"/>
        <v>0</v>
      </c>
      <c r="P48" s="19">
        <f t="shared" si="33"/>
        <v>0</v>
      </c>
      <c r="Q48" s="19">
        <f t="shared" si="38"/>
        <v>0</v>
      </c>
      <c r="R48" s="19">
        <f t="shared" si="3"/>
        <v>9400775</v>
      </c>
      <c r="S48" s="19">
        <f t="shared" si="4"/>
        <v>9400775</v>
      </c>
      <c r="T48" s="19">
        <f t="shared" si="27"/>
        <v>841079242.05249608</v>
      </c>
      <c r="U48" s="19">
        <f t="shared" si="28"/>
        <v>1181813.6844964998</v>
      </c>
      <c r="V48" s="20">
        <f t="shared" si="35"/>
        <v>0.18505285629444404</v>
      </c>
      <c r="W48" s="20">
        <f t="shared" si="36"/>
        <v>0.30708322089787499</v>
      </c>
      <c r="X48" s="39">
        <f t="shared" si="14"/>
        <v>5120927.1210262477</v>
      </c>
      <c r="Y48" s="39">
        <f t="shared" si="9"/>
        <v>14749875743.897743</v>
      </c>
      <c r="Z48" s="50">
        <f t="shared" si="39"/>
        <v>14165907583.490921</v>
      </c>
      <c r="AA48" s="50">
        <f t="shared" si="39"/>
        <v>13592841219.976776</v>
      </c>
      <c r="AB48" s="50">
        <f t="shared" si="39"/>
        <v>13030676653.355309</v>
      </c>
      <c r="AC48" s="50">
        <f t="shared" si="39"/>
        <v>12479413883.626518</v>
      </c>
      <c r="AD48" s="50">
        <f t="shared" si="39"/>
        <v>11939052910.790405</v>
      </c>
      <c r="AE48" s="50">
        <f t="shared" si="39"/>
        <v>11409593734.84697</v>
      </c>
      <c r="AF48" s="50">
        <f t="shared" si="39"/>
        <v>10891036355.796211</v>
      </c>
      <c r="AG48" s="50">
        <f t="shared" si="39"/>
        <v>10383380773.63813</v>
      </c>
      <c r="AH48" s="50">
        <f t="shared" si="39"/>
        <v>9886626988.3727264</v>
      </c>
      <c r="AI48" s="50">
        <f t="shared" si="17"/>
        <v>9400775000</v>
      </c>
      <c r="AJ48" s="21">
        <v>506700.34628760855</v>
      </c>
      <c r="AK48" s="22">
        <v>10407601.523484629</v>
      </c>
      <c r="AL48" s="22">
        <v>11041930.693569014</v>
      </c>
      <c r="AM48" s="22">
        <v>11714921.364587309</v>
      </c>
      <c r="AN48" s="22">
        <v>12428929.902484756</v>
      </c>
      <c r="AO48" s="22">
        <v>13186456.290508926</v>
      </c>
      <c r="AP48" s="22">
        <v>13990152.882489128</v>
      </c>
      <c r="AQ48" s="22">
        <v>14842833.689616315</v>
      </c>
      <c r="AR48" s="22">
        <v>15747484.233239599</v>
      </c>
      <c r="AS48" s="22">
        <v>16707271.998177329</v>
      </c>
      <c r="AT48" s="22">
        <v>17725557.523143277</v>
      </c>
      <c r="AU48" s="23">
        <v>4.243741867449162E-2</v>
      </c>
      <c r="AV48" s="23">
        <v>5.3879822145822112E-2</v>
      </c>
      <c r="AW48" s="23">
        <v>6.4323294808073306E-2</v>
      </c>
      <c r="AX48" s="23">
        <v>7.3808105504954855E-2</v>
      </c>
      <c r="AY48" s="23">
        <v>8.2372610541069161E-2</v>
      </c>
      <c r="AZ48" s="23">
        <v>9.0053340657129319E-2</v>
      </c>
      <c r="BA48" s="23">
        <v>9.6885084006153407E-2</v>
      </c>
      <c r="BB48" s="23">
        <v>0.10290096531398807</v>
      </c>
      <c r="BC48" s="23">
        <v>0.10813252139910264</v>
      </c>
      <c r="BD48" s="23">
        <v>0.11260977321856785</v>
      </c>
      <c r="BE48" s="23">
        <v>1.0769131559142726</v>
      </c>
      <c r="BF48" s="24">
        <v>99270907.719099998</v>
      </c>
      <c r="BG48" s="25">
        <f t="shared" si="32"/>
        <v>583.70932810350075</v>
      </c>
      <c r="BH48" s="25">
        <f t="shared" si="32"/>
        <v>525.2533926489192</v>
      </c>
      <c r="BI48" s="25">
        <f t="shared" si="32"/>
        <v>475.22870518877676</v>
      </c>
      <c r="BJ48" s="25">
        <f t="shared" si="32"/>
        <v>431.84955755258659</v>
      </c>
      <c r="BK48" s="25">
        <f t="shared" si="32"/>
        <v>393.80495428495618</v>
      </c>
      <c r="BL48" s="25">
        <f t="shared" si="29"/>
        <v>360.11141425748934</v>
      </c>
      <c r="BM48" s="25">
        <f t="shared" si="29"/>
        <v>330.01738180330358</v>
      </c>
      <c r="BN48" s="25">
        <f t="shared" si="29"/>
        <v>302.93929669247262</v>
      </c>
      <c r="BO48" s="25">
        <f t="shared" si="29"/>
        <v>278.41772357815125</v>
      </c>
      <c r="BP48" s="25">
        <f t="shared" si="29"/>
        <v>256.08655549843934</v>
      </c>
      <c r="BQ48" s="26">
        <f t="shared" si="15"/>
        <v>393.74183096085955</v>
      </c>
      <c r="BR48" s="26">
        <f t="shared" si="16"/>
        <v>256.08655549843934</v>
      </c>
      <c r="BS48" s="28"/>
      <c r="BT48" s="28"/>
      <c r="BU48" s="28"/>
      <c r="BV48" s="28"/>
      <c r="BW48" s="28"/>
      <c r="BX48" s="28"/>
      <c r="BY48" s="28"/>
      <c r="BZ48" s="28"/>
      <c r="CA48" s="28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</row>
    <row r="49" spans="1:90" x14ac:dyDescent="0.25">
      <c r="A49" s="16" t="s">
        <v>88</v>
      </c>
      <c r="B49" s="17">
        <v>2056.1693873999998</v>
      </c>
      <c r="C49" s="17">
        <v>0</v>
      </c>
      <c r="D49" s="17">
        <v>0</v>
      </c>
      <c r="E49" s="17">
        <v>569069878.81547618</v>
      </c>
      <c r="F49" s="17">
        <v>70074636</v>
      </c>
      <c r="G49" s="17">
        <v>0</v>
      </c>
      <c r="H49" s="17">
        <v>0</v>
      </c>
      <c r="I49" s="17">
        <v>270212.83256560005</v>
      </c>
      <c r="J49" s="17">
        <v>0</v>
      </c>
      <c r="K49" s="17">
        <v>0</v>
      </c>
      <c r="L49" s="17">
        <f t="shared" si="12"/>
        <v>72327195.627606735</v>
      </c>
      <c r="M49" s="18">
        <f t="shared" si="13"/>
        <v>1932.7992241559996</v>
      </c>
      <c r="N49" s="19"/>
      <c r="O49" s="19">
        <f t="shared" si="37"/>
        <v>70074636</v>
      </c>
      <c r="P49" s="19">
        <f t="shared" si="33"/>
        <v>70074636</v>
      </c>
      <c r="Q49" s="19">
        <f t="shared" si="38"/>
        <v>0</v>
      </c>
      <c r="R49" s="19">
        <f t="shared" si="3"/>
        <v>0</v>
      </c>
      <c r="S49" s="19">
        <f t="shared" si="4"/>
        <v>0</v>
      </c>
      <c r="T49" s="19">
        <f t="shared" si="27"/>
        <v>569069878.81547618</v>
      </c>
      <c r="U49" s="19">
        <f t="shared" si="28"/>
        <v>270212.83256560005</v>
      </c>
      <c r="V49" s="20"/>
      <c r="W49" s="20"/>
      <c r="X49" s="39">
        <f t="shared" si="14"/>
        <v>68004635.986314774</v>
      </c>
      <c r="Y49" s="39">
        <f t="shared" si="9"/>
        <v>144085321376.39798</v>
      </c>
      <c r="Z49" s="50">
        <f t="shared" si="39"/>
        <v>143220809448.13956</v>
      </c>
      <c r="AA49" s="50">
        <f t="shared" si="39"/>
        <v>142356297519.88123</v>
      </c>
      <c r="AB49" s="50">
        <f t="shared" si="39"/>
        <v>141491785591.6228</v>
      </c>
      <c r="AC49" s="50">
        <f t="shared" si="39"/>
        <v>140627273663.36441</v>
      </c>
      <c r="AD49" s="50">
        <f t="shared" si="39"/>
        <v>139762761735.10602</v>
      </c>
      <c r="AE49" s="50">
        <f t="shared" si="39"/>
        <v>138898249806.84763</v>
      </c>
      <c r="AF49" s="50">
        <f t="shared" si="39"/>
        <v>138033737878.58923</v>
      </c>
      <c r="AG49" s="50">
        <f t="shared" si="39"/>
        <v>137169225950.33089</v>
      </c>
      <c r="AH49" s="50">
        <f t="shared" si="39"/>
        <v>136304714022.07248</v>
      </c>
      <c r="AI49" s="50">
        <f t="shared" si="17"/>
        <v>135440202093.81407</v>
      </c>
      <c r="AJ49" s="21"/>
      <c r="AK49" s="22">
        <v>2451206.0983753526</v>
      </c>
      <c r="AL49" s="22">
        <v>2874262.2020455897</v>
      </c>
      <c r="AM49" s="22">
        <v>3370333.9803142487</v>
      </c>
      <c r="AN49" s="22">
        <v>3952023.2812360222</v>
      </c>
      <c r="AO49" s="22">
        <v>4634106.9183818018</v>
      </c>
      <c r="AP49" s="22">
        <v>5433912.0503049381</v>
      </c>
      <c r="AQ49" s="22">
        <v>6371756.3471237253</v>
      </c>
      <c r="AR49" s="22">
        <v>7471464.1258930843</v>
      </c>
      <c r="AS49" s="22">
        <v>8760971.5662944764</v>
      </c>
      <c r="AT49" s="22">
        <v>10273036.381104968</v>
      </c>
      <c r="AU49" s="23">
        <v>1.7726819280304597E-2</v>
      </c>
      <c r="AV49" s="23">
        <v>2.620262146234853E-2</v>
      </c>
      <c r="AW49" s="23">
        <v>3.6006145300687221E-2</v>
      </c>
      <c r="AX49" s="23">
        <v>4.6984718022848558E-2</v>
      </c>
      <c r="AY49" s="23">
        <v>5.828301504094046E-2</v>
      </c>
      <c r="AZ49" s="23">
        <v>6.8631576395172936E-2</v>
      </c>
      <c r="BA49" s="23">
        <v>7.8060267244325895E-2</v>
      </c>
      <c r="BB49" s="23">
        <v>8.6597593868983136E-2</v>
      </c>
      <c r="BC49" s="23">
        <v>9.4270756075843037E-2</v>
      </c>
      <c r="BD49" s="23">
        <v>0.10110569743482145</v>
      </c>
      <c r="BE49" s="23">
        <v>2.3330020830253368</v>
      </c>
      <c r="BF49" s="24">
        <v>33131615.799099997</v>
      </c>
      <c r="BG49" s="25">
        <f t="shared" si="32"/>
        <v>1959.4340415167976</v>
      </c>
      <c r="BH49" s="25">
        <f t="shared" si="32"/>
        <v>1929.1494108277641</v>
      </c>
      <c r="BI49" s="25">
        <f t="shared" si="32"/>
        <v>1896.4679232958392</v>
      </c>
      <c r="BJ49" s="25">
        <f t="shared" si="32"/>
        <v>1861.4335163446597</v>
      </c>
      <c r="BK49" s="25">
        <f t="shared" si="32"/>
        <v>1824.624798630965</v>
      </c>
      <c r="BL49" s="25">
        <f t="shared" si="29"/>
        <v>1786.8367681748464</v>
      </c>
      <c r="BM49" s="25">
        <f t="shared" si="29"/>
        <v>1747.7653875231413</v>
      </c>
      <c r="BN49" s="25">
        <f t="shared" si="29"/>
        <v>1707.1024326925469</v>
      </c>
      <c r="BO49" s="25">
        <f t="shared" si="29"/>
        <v>1664.5406462042281</v>
      </c>
      <c r="BP49" s="25">
        <f t="shared" si="29"/>
        <v>1619.7812233003181</v>
      </c>
      <c r="BQ49" s="26">
        <f t="shared" si="15"/>
        <v>1799.7136148511104</v>
      </c>
      <c r="BR49" s="26">
        <f t="shared" si="16"/>
        <v>1619.7812233003181</v>
      </c>
      <c r="BS49" s="31"/>
      <c r="BT49" s="31"/>
      <c r="BU49" s="31"/>
      <c r="BV49" s="31"/>
      <c r="BW49" s="31"/>
      <c r="BX49" s="31"/>
      <c r="BY49" s="31"/>
      <c r="BZ49" s="31"/>
      <c r="CA49" s="28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</row>
    <row r="50" spans="1:90" x14ac:dyDescent="0.25">
      <c r="A50" s="16" t="s">
        <v>89</v>
      </c>
      <c r="B50" s="17">
        <v>2362.8620348999998</v>
      </c>
      <c r="C50" s="17">
        <v>1000</v>
      </c>
      <c r="D50" s="17">
        <v>1797.8866324999999</v>
      </c>
      <c r="E50" s="17">
        <v>133623054.35154198</v>
      </c>
      <c r="F50" s="17">
        <v>32112721</v>
      </c>
      <c r="G50" s="17">
        <v>10244272.9537</v>
      </c>
      <c r="H50" s="17">
        <v>47668</v>
      </c>
      <c r="I50" s="17">
        <v>160189.20979510003</v>
      </c>
      <c r="J50" s="17">
        <v>2977.3</v>
      </c>
      <c r="K50" s="17">
        <v>0</v>
      </c>
      <c r="L50" s="17">
        <f t="shared" si="12"/>
        <v>43170763.478142761</v>
      </c>
      <c r="M50" s="18">
        <f t="shared" si="13"/>
        <v>2221.0903128059995</v>
      </c>
      <c r="N50" s="19"/>
      <c r="O50" s="19">
        <f t="shared" si="37"/>
        <v>24062121.992018439</v>
      </c>
      <c r="P50" s="19">
        <f t="shared" si="33"/>
        <v>24062121.992018439</v>
      </c>
      <c r="Q50" s="19">
        <f t="shared" si="38"/>
        <v>35717.721681558382</v>
      </c>
      <c r="R50" s="19">
        <f t="shared" si="3"/>
        <v>18306822.240000002</v>
      </c>
      <c r="S50" s="19">
        <f t="shared" si="4"/>
        <v>18306822.240000002</v>
      </c>
      <c r="T50" s="19">
        <f t="shared" si="27"/>
        <v>133623054.35154198</v>
      </c>
      <c r="U50" s="19">
        <f t="shared" si="28"/>
        <v>160189.20979510003</v>
      </c>
      <c r="V50" s="20">
        <f>G50/(8784*J50)</f>
        <v>0.39171140537550769</v>
      </c>
      <c r="W50" s="20">
        <f>(R50-(0.15*8784*K50))/(8784*J50)</f>
        <v>0.7</v>
      </c>
      <c r="X50" s="39">
        <f t="shared" si="14"/>
        <v>35974403.885367267</v>
      </c>
      <c r="Y50" s="39">
        <f t="shared" si="9"/>
        <v>86207903901.933975</v>
      </c>
      <c r="Z50" s="50">
        <f t="shared" si="39"/>
        <v>84665910727.70639</v>
      </c>
      <c r="AA50" s="50">
        <f t="shared" si="39"/>
        <v>83146744499.183823</v>
      </c>
      <c r="AB50" s="50">
        <f t="shared" si="39"/>
        <v>81650405216.366196</v>
      </c>
      <c r="AC50" s="50">
        <f t="shared" si="39"/>
        <v>80176892879.253616</v>
      </c>
      <c r="AD50" s="50">
        <f t="shared" si="39"/>
        <v>78726207487.846024</v>
      </c>
      <c r="AE50" s="50">
        <f t="shared" si="39"/>
        <v>77298349042.143448</v>
      </c>
      <c r="AF50" s="50">
        <f t="shared" si="39"/>
        <v>75893317542.145813</v>
      </c>
      <c r="AG50" s="50">
        <f t="shared" si="39"/>
        <v>74511112987.853226</v>
      </c>
      <c r="AH50" s="50">
        <f t="shared" si="39"/>
        <v>73151735379.26561</v>
      </c>
      <c r="AI50" s="50">
        <f t="shared" si="17"/>
        <v>71815184716.38298</v>
      </c>
      <c r="AJ50" s="21">
        <v>546885.33272974333</v>
      </c>
      <c r="AK50" s="22">
        <v>4066361.6280125463</v>
      </c>
      <c r="AL50" s="22">
        <v>4309594.7088892087</v>
      </c>
      <c r="AM50" s="22">
        <v>4567376.9954305105</v>
      </c>
      <c r="AN50" s="22">
        <v>4840578.7614688976</v>
      </c>
      <c r="AO50" s="22">
        <v>5130122.3370494274</v>
      </c>
      <c r="AP50" s="22">
        <v>5436985.2222189866</v>
      </c>
      <c r="AQ50" s="22">
        <v>5762203.3870696044</v>
      </c>
      <c r="AR50" s="22">
        <v>6106874.7691768315</v>
      </c>
      <c r="AS50" s="22">
        <v>6472162.9802405462</v>
      </c>
      <c r="AT50" s="22">
        <v>6859301.2344418112</v>
      </c>
      <c r="AU50" s="23">
        <v>4.6755557578785641E-2</v>
      </c>
      <c r="AV50" s="23">
        <v>5.8199514903010917E-2</v>
      </c>
      <c r="AW50" s="23">
        <v>6.8694186368115542E-2</v>
      </c>
      <c r="AX50" s="23">
        <v>7.8268664247835837E-2</v>
      </c>
      <c r="AY50" s="23">
        <v>8.6950718853901834E-2</v>
      </c>
      <c r="AZ50" s="23">
        <v>9.4766848508720178E-2</v>
      </c>
      <c r="BA50" s="23">
        <v>0.10174232746921354</v>
      </c>
      <c r="BB50" s="23">
        <v>0.10790125188277862</v>
      </c>
      <c r="BC50" s="23">
        <v>0.11326658385307191</v>
      </c>
      <c r="BD50" s="23">
        <v>0.11786019369020941</v>
      </c>
      <c r="BE50" s="23">
        <v>0.83970464605670592</v>
      </c>
      <c r="BF50" s="24">
        <v>73988478.759000003</v>
      </c>
      <c r="BG50" s="25">
        <f t="shared" si="32"/>
        <v>1693.1817091603566</v>
      </c>
      <c r="BH50" s="25">
        <f t="shared" si="32"/>
        <v>1631.7588636971543</v>
      </c>
      <c r="BI50" s="25">
        <f t="shared" si="32"/>
        <v>1574.3750876533149</v>
      </c>
      <c r="BJ50" s="25">
        <f t="shared" si="32"/>
        <v>1520.5997162800172</v>
      </c>
      <c r="BK50" s="25">
        <f t="shared" si="32"/>
        <v>1470.0594456357417</v>
      </c>
      <c r="BL50" s="25">
        <f t="shared" si="29"/>
        <v>1422.4289965773778</v>
      </c>
      <c r="BM50" s="25">
        <f t="shared" si="29"/>
        <v>1377.4235427703402</v>
      </c>
      <c r="BN50" s="25">
        <f t="shared" si="29"/>
        <v>1334.7925267291148</v>
      </c>
      <c r="BO50" s="25">
        <f t="shared" si="29"/>
        <v>1294.3145769869736</v>
      </c>
      <c r="BP50" s="25">
        <f t="shared" si="29"/>
        <v>1255.7933055390174</v>
      </c>
      <c r="BQ50" s="26">
        <f t="shared" si="15"/>
        <v>1457.4727771029407</v>
      </c>
      <c r="BR50" s="26">
        <f t="shared" si="16"/>
        <v>1255.7933055390174</v>
      </c>
      <c r="BS50" s="31"/>
      <c r="BT50" s="31"/>
      <c r="BU50" s="31"/>
      <c r="BV50" s="31"/>
      <c r="BW50" s="31"/>
      <c r="BX50" s="31"/>
      <c r="BY50" s="31"/>
      <c r="BZ50" s="31"/>
      <c r="CA50" s="31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</row>
    <row r="51" spans="1:90" x14ac:dyDescent="0.25">
      <c r="A51" s="16" t="s">
        <v>126</v>
      </c>
      <c r="B51" s="17">
        <v>2330.5399379</v>
      </c>
      <c r="C51" s="17">
        <v>1000</v>
      </c>
      <c r="D51" s="17">
        <v>0</v>
      </c>
      <c r="E51" s="17">
        <v>0</v>
      </c>
      <c r="F51" s="17">
        <v>42907427</v>
      </c>
      <c r="G51" s="17">
        <v>0</v>
      </c>
      <c r="H51" s="17">
        <v>0</v>
      </c>
      <c r="I51" s="17">
        <v>0</v>
      </c>
      <c r="J51" s="17">
        <v>0</v>
      </c>
      <c r="K51" s="17">
        <v>220</v>
      </c>
      <c r="L51" s="17">
        <f t="shared" si="12"/>
        <v>49998736.128014386</v>
      </c>
      <c r="M51" s="18">
        <f t="shared" si="13"/>
        <v>2190.707541626</v>
      </c>
      <c r="N51" s="19"/>
      <c r="O51" s="19">
        <f t="shared" si="37"/>
        <v>42617555</v>
      </c>
      <c r="P51" s="19">
        <f t="shared" si="33"/>
        <v>42617555</v>
      </c>
      <c r="Q51" s="19">
        <f t="shared" si="38"/>
        <v>0</v>
      </c>
      <c r="R51" s="19">
        <f t="shared" si="3"/>
        <v>289872</v>
      </c>
      <c r="S51" s="19">
        <f t="shared" si="4"/>
        <v>289872</v>
      </c>
      <c r="T51" s="19">
        <f>0.55*8784*907*K51+E51</f>
        <v>964017648.00000012</v>
      </c>
      <c r="U51" s="19">
        <f t="shared" si="28"/>
        <v>1062864</v>
      </c>
      <c r="V51" s="20"/>
      <c r="W51" s="20"/>
      <c r="X51" s="39">
        <f t="shared" si="14"/>
        <v>47308244.396080419</v>
      </c>
      <c r="Y51" s="39">
        <f t="shared" si="9"/>
        <v>99997472256.028778</v>
      </c>
      <c r="Z51" s="50">
        <f t="shared" si="39"/>
        <v>99359324130.168472</v>
      </c>
      <c r="AA51" s="50">
        <f t="shared" si="39"/>
        <v>98721986674.23555</v>
      </c>
      <c r="AB51" s="50">
        <f t="shared" si="39"/>
        <v>98085459888.230103</v>
      </c>
      <c r="AC51" s="50">
        <f t="shared" si="39"/>
        <v>97449743772.15213</v>
      </c>
      <c r="AD51" s="50">
        <f t="shared" si="39"/>
        <v>96814838326.001648</v>
      </c>
      <c r="AE51" s="50">
        <f t="shared" si="39"/>
        <v>96180743549.778564</v>
      </c>
      <c r="AF51" s="50">
        <f t="shared" si="39"/>
        <v>95547459443.482941</v>
      </c>
      <c r="AG51" s="50">
        <f t="shared" si="39"/>
        <v>94914986007.114807</v>
      </c>
      <c r="AH51" s="50">
        <f t="shared" si="39"/>
        <v>94283323240.674088</v>
      </c>
      <c r="AI51" s="50">
        <f t="shared" si="17"/>
        <v>93652471144.160843</v>
      </c>
      <c r="AJ51" s="21"/>
      <c r="AK51" s="22">
        <v>5535669.1312646288</v>
      </c>
      <c r="AL51" s="22">
        <v>5873060.6424570326</v>
      </c>
      <c r="AM51" s="22">
        <v>6231015.7077791048</v>
      </c>
      <c r="AN51" s="22">
        <v>6610787.6479114676</v>
      </c>
      <c r="AO51" s="22">
        <v>7013706.1717271032</v>
      </c>
      <c r="AP51" s="22">
        <v>7441182.0320478771</v>
      </c>
      <c r="AQ51" s="22">
        <v>7894711.9651630903</v>
      </c>
      <c r="AR51" s="22">
        <v>8375883.931404979</v>
      </c>
      <c r="AS51" s="22">
        <v>8886382.675130168</v>
      </c>
      <c r="AT51" s="22">
        <v>9427995.6235744376</v>
      </c>
      <c r="AU51" s="23">
        <v>1.6109767718954466E-2</v>
      </c>
      <c r="AV51" s="23">
        <v>2.4169111686105388E-2</v>
      </c>
      <c r="AW51" s="23">
        <v>3.3543356738429266E-2</v>
      </c>
      <c r="AX51" s="23">
        <v>4.4078154492566524E-2</v>
      </c>
      <c r="AY51" s="23">
        <v>5.5300439079744107E-2</v>
      </c>
      <c r="AZ51" s="23">
        <v>6.553219255481714E-2</v>
      </c>
      <c r="BA51" s="23">
        <v>7.4813278502671873E-2</v>
      </c>
      <c r="BB51" s="23">
        <v>8.3181666327165629E-2</v>
      </c>
      <c r="BC51" s="23">
        <v>9.0673517381413937E-2</v>
      </c>
      <c r="BD51" s="23">
        <v>9.732326713778354E-2</v>
      </c>
      <c r="BE51" s="23">
        <v>2.5615024889708833</v>
      </c>
      <c r="BF51" s="24">
        <v>18245902.685399998</v>
      </c>
      <c r="BG51" s="25">
        <f t="shared" si="32"/>
        <v>2014.5290863125997</v>
      </c>
      <c r="BH51" s="25">
        <f t="shared" si="32"/>
        <v>1982.4463540421912</v>
      </c>
      <c r="BI51" s="25">
        <f t="shared" si="32"/>
        <v>1949.2811582235199</v>
      </c>
      <c r="BJ51" s="25">
        <f t="shared" si="32"/>
        <v>1915.2114467636445</v>
      </c>
      <c r="BK51" s="25">
        <f t="shared" si="32"/>
        <v>1880.6156444273004</v>
      </c>
      <c r="BL51" s="25">
        <f t="shared" si="29"/>
        <v>1846.606967518542</v>
      </c>
      <c r="BM51" s="25">
        <f t="shared" si="29"/>
        <v>1813.1017623119462</v>
      </c>
      <c r="BN51" s="25">
        <f t="shared" si="29"/>
        <v>1780.0234388668237</v>
      </c>
      <c r="BO51" s="25">
        <f t="shared" si="29"/>
        <v>1747.3019556678253</v>
      </c>
      <c r="BP51" s="25">
        <f t="shared" si="29"/>
        <v>1714.8733916424808</v>
      </c>
      <c r="BQ51" s="26">
        <f t="shared" si="15"/>
        <v>1864.3991205776874</v>
      </c>
      <c r="BR51" s="26">
        <f t="shared" si="16"/>
        <v>1714.8733916424808</v>
      </c>
      <c r="BS51" s="31"/>
      <c r="BT51" s="31"/>
      <c r="BU51" s="31"/>
      <c r="BV51" s="31"/>
      <c r="BW51" s="31"/>
      <c r="BX51" s="31"/>
      <c r="BY51" s="31"/>
      <c r="BZ51" s="31"/>
      <c r="CA51" s="31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</row>
    <row r="52" spans="1:90" x14ac:dyDescent="0.25">
      <c r="A52" s="55" t="s">
        <v>132</v>
      </c>
      <c r="L52" s="17">
        <f>SUM(L3:L51)</f>
        <v>2216899144.6691928</v>
      </c>
      <c r="X52" s="39">
        <f>SUM(X3:X51)</f>
        <v>1939138155.121062</v>
      </c>
      <c r="Z52" s="37"/>
      <c r="BS52" s="28"/>
      <c r="BT52" s="28"/>
      <c r="BU52" s="28"/>
      <c r="BV52" s="28"/>
      <c r="BW52" s="28"/>
      <c r="BX52" s="28"/>
      <c r="BY52" s="28"/>
      <c r="BZ52" s="28"/>
    </row>
    <row r="53" spans="1:90" x14ac:dyDescent="0.25">
      <c r="A53" s="41"/>
      <c r="Z53" s="37"/>
      <c r="BS53" s="28"/>
      <c r="BT53" s="28"/>
      <c r="BU53" s="28"/>
      <c r="BV53" s="28"/>
      <c r="BW53" s="28"/>
      <c r="BX53" s="28"/>
      <c r="BY53" s="28"/>
      <c r="BZ53" s="28"/>
    </row>
    <row r="54" spans="1:90" x14ac:dyDescent="0.25">
      <c r="A54" s="41"/>
      <c r="Z54" s="37"/>
      <c r="BS54" s="28"/>
      <c r="BT54" s="28"/>
      <c r="BU54" s="28"/>
      <c r="BV54" s="28"/>
      <c r="BW54" s="28"/>
      <c r="BX54" s="28"/>
      <c r="BY54" s="28"/>
      <c r="BZ54" s="28"/>
    </row>
    <row r="55" spans="1:90" x14ac:dyDescent="0.25">
      <c r="A55" s="41" t="s">
        <v>127</v>
      </c>
      <c r="Z55" s="27">
        <v>0.9</v>
      </c>
      <c r="AA55" s="27">
        <v>0.8</v>
      </c>
      <c r="AB55" s="27">
        <v>0.7</v>
      </c>
      <c r="AC55" s="27">
        <v>0.6</v>
      </c>
      <c r="AD55" s="27">
        <v>0.5</v>
      </c>
      <c r="AE55" s="27">
        <v>0.4</v>
      </c>
      <c r="AF55" s="27">
        <v>0.3</v>
      </c>
      <c r="AG55" s="27">
        <v>0.2</v>
      </c>
      <c r="AH55" s="27">
        <v>0.1</v>
      </c>
    </row>
    <row r="56" spans="1:90" x14ac:dyDescent="0.25">
      <c r="A56" s="41" t="s">
        <v>128</v>
      </c>
      <c r="Z56" s="27">
        <v>0.1</v>
      </c>
      <c r="AA56" s="27">
        <v>0.2</v>
      </c>
      <c r="AB56" s="27">
        <v>0.3</v>
      </c>
      <c r="AC56" s="27">
        <v>0.4</v>
      </c>
      <c r="AD56" s="27">
        <v>0.5</v>
      </c>
      <c r="AE56" s="27">
        <v>0.6</v>
      </c>
      <c r="AF56" s="27">
        <v>0.7</v>
      </c>
      <c r="AG56" s="27">
        <v>0.8</v>
      </c>
      <c r="AH56" s="27">
        <v>0.9</v>
      </c>
    </row>
    <row r="58" spans="1:90" x14ac:dyDescent="0.25">
      <c r="A58" s="86"/>
      <c r="B58" s="86"/>
      <c r="C58" s="86"/>
      <c r="D58" s="86"/>
      <c r="E58" s="86"/>
    </row>
    <row r="59" spans="1:90" x14ac:dyDescent="0.25">
      <c r="S59" s="37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90" x14ac:dyDescent="0.25">
      <c r="S60" s="37"/>
    </row>
    <row r="61" spans="1:90" x14ac:dyDescent="0.25">
      <c r="S61" s="37"/>
    </row>
    <row r="62" spans="1:90" x14ac:dyDescent="0.25">
      <c r="S62" s="37"/>
    </row>
  </sheetData>
  <mergeCells count="7">
    <mergeCell ref="AU1:BF1"/>
    <mergeCell ref="BG1:BR1"/>
    <mergeCell ref="A58:E58"/>
    <mergeCell ref="B1:L1"/>
    <mergeCell ref="N1:X1"/>
    <mergeCell ref="Y1:AI1"/>
    <mergeCell ref="AK1:AT1"/>
  </mergeCells>
  <printOptions gridLines="1"/>
  <pageMargins left="0.7" right="0.7" top="0.75" bottom="0.75" header="0.3" footer="0.3"/>
  <pageSetup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59999389629810485"/>
  </sheetPr>
  <dimension ref="A1:E7"/>
  <sheetViews>
    <sheetView tabSelected="1" workbookViewId="0">
      <selection activeCell="D13" sqref="D13"/>
    </sheetView>
  </sheetViews>
  <sheetFormatPr defaultRowHeight="15" x14ac:dyDescent="0.25"/>
  <cols>
    <col min="1" max="1" width="28.85546875" bestFit="1" customWidth="1"/>
    <col min="2" max="2" width="19.28515625" customWidth="1"/>
    <col min="3" max="3" width="21.7109375" customWidth="1"/>
    <col min="4" max="4" width="21.28515625" customWidth="1"/>
    <col min="5" max="5" width="10.42578125" customWidth="1"/>
  </cols>
  <sheetData>
    <row r="1" spans="1:5" s="36" customFormat="1" ht="45" x14ac:dyDescent="0.25">
      <c r="A1" s="60" t="s">
        <v>105</v>
      </c>
      <c r="B1" s="60" t="s">
        <v>147</v>
      </c>
      <c r="C1" s="60" t="s">
        <v>136</v>
      </c>
      <c r="D1" s="60" t="s">
        <v>137</v>
      </c>
      <c r="E1" s="60" t="s">
        <v>138</v>
      </c>
    </row>
    <row r="2" spans="1:5" x14ac:dyDescent="0.25">
      <c r="A2" s="16" t="s">
        <v>139</v>
      </c>
      <c r="B2" s="57">
        <f>'EPA Goal Calculation'!L53</f>
        <v>2152655139.765532</v>
      </c>
      <c r="C2" s="58">
        <f>'EPA Goal Calculation'!U53</f>
        <v>1822759902.458972</v>
      </c>
      <c r="D2" s="57">
        <f>B2-C2</f>
        <v>329895237.30656004</v>
      </c>
      <c r="E2" s="59">
        <f>D2/B2</f>
        <v>0.15325038888602116</v>
      </c>
    </row>
    <row r="3" spans="1:5" x14ac:dyDescent="0.25">
      <c r="A3" s="16" t="s">
        <v>106</v>
      </c>
      <c r="B3" s="57">
        <f>'EPA Goal Calculation'!L53</f>
        <v>2152655139.765532</v>
      </c>
      <c r="C3" s="58">
        <f>'Stranded Investment Exclusion'!X52</f>
        <v>1844873560.1016591</v>
      </c>
      <c r="D3" s="57">
        <f t="shared" ref="D3" si="0">B3-C3</f>
        <v>307781579.66387296</v>
      </c>
      <c r="E3" s="59">
        <f t="shared" ref="E3:E4" si="1">D3/B3</f>
        <v>0.14297765302871349</v>
      </c>
    </row>
    <row r="4" spans="1:5" x14ac:dyDescent="0.25">
      <c r="A4" s="16" t="s">
        <v>135</v>
      </c>
      <c r="B4" s="57">
        <f>'EPA Goal Calculation'!L53</f>
        <v>2152655139.765532</v>
      </c>
      <c r="C4" s="58">
        <f>'Exclusion + NGCC 1000'!X52</f>
        <v>1939138155.121062</v>
      </c>
      <c r="D4" s="57">
        <f>B4-C4</f>
        <v>213516984.64446998</v>
      </c>
      <c r="E4" s="59">
        <f t="shared" si="1"/>
        <v>9.9187733650512325E-2</v>
      </c>
    </row>
    <row r="6" spans="1:5" x14ac:dyDescent="0.25">
      <c r="A6" t="s">
        <v>145</v>
      </c>
    </row>
    <row r="7" spans="1:5" x14ac:dyDescent="0.25">
      <c r="B7">
        <f>(1453-702)/1453</f>
        <v>0.51686166551961454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53"/>
  <sheetViews>
    <sheetView workbookViewId="0">
      <selection sqref="A1:A2"/>
    </sheetView>
  </sheetViews>
  <sheetFormatPr defaultRowHeight="15" x14ac:dyDescent="0.25"/>
  <cols>
    <col min="1" max="1" width="18.7109375" style="27" bestFit="1" customWidth="1"/>
    <col min="2" max="2" width="14.7109375" style="56" customWidth="1"/>
    <col min="3" max="3" width="14.85546875" style="56" customWidth="1"/>
    <col min="4" max="4" width="16.42578125" style="56" customWidth="1"/>
    <col min="5" max="5" width="15.85546875" style="56" customWidth="1"/>
    <col min="6" max="6" width="15.140625" style="56" customWidth="1"/>
    <col min="7" max="7" width="15" style="56" customWidth="1"/>
  </cols>
  <sheetData>
    <row r="1" spans="1:7" s="36" customFormat="1" ht="30" customHeight="1" x14ac:dyDescent="0.25">
      <c r="A1" s="92" t="s">
        <v>5</v>
      </c>
      <c r="B1" s="90" t="s">
        <v>139</v>
      </c>
      <c r="C1" s="91"/>
      <c r="D1" s="94" t="s">
        <v>140</v>
      </c>
      <c r="E1" s="95"/>
      <c r="F1" s="96" t="s">
        <v>141</v>
      </c>
      <c r="G1" s="97"/>
    </row>
    <row r="2" spans="1:7" s="36" customFormat="1" ht="61.5" customHeight="1" x14ac:dyDescent="0.25">
      <c r="A2" s="93"/>
      <c r="B2" s="61" t="str">
        <f>'EPA Goal Calculation'!BC2</f>
        <v>Interim Goal (2020 - 2029 average)</v>
      </c>
      <c r="C2" s="61" t="str">
        <f>'EPA Goal Calculation'!BD2</f>
        <v>Final Goal (2030 and thereafter)</v>
      </c>
      <c r="D2" s="65" t="str">
        <f>'Stranded Investment Exclusion'!BQ2</f>
        <v>Interim Goal (2020 - 2029 average)</v>
      </c>
      <c r="E2" s="65" t="str">
        <f>'Stranded Investment Exclusion'!BR2</f>
        <v>Final Goal (2030 and thereafter)</v>
      </c>
      <c r="F2" s="63" t="str">
        <f>'Exclusion + NGCC 1000'!BQ2</f>
        <v>Interim Goal (2020 - 2029 average)</v>
      </c>
      <c r="G2" s="63" t="str">
        <f>'Exclusion + NGCC 1000'!BR2</f>
        <v>Final Goal (2030 and thereafter)</v>
      </c>
    </row>
    <row r="3" spans="1:7" x14ac:dyDescent="0.25">
      <c r="A3" s="16" t="s">
        <v>42</v>
      </c>
      <c r="B3" s="62">
        <f>'EPA Goal Calculation'!BC3</f>
        <v>1146.9510007301601</v>
      </c>
      <c r="C3" s="62">
        <f>'EPA Goal Calculation'!BD3</f>
        <v>1059.0148661971609</v>
      </c>
      <c r="D3" s="66">
        <f>'Stranded Investment Exclusion'!BQ3</f>
        <v>1220.6544925449793</v>
      </c>
      <c r="E3" s="66">
        <f>'Stranded Investment Exclusion'!BR3</f>
        <v>1059.0148661971609</v>
      </c>
      <c r="F3" s="64">
        <f>'Exclusion + NGCC 1000'!BQ3</f>
        <v>1283.5906397366118</v>
      </c>
      <c r="G3" s="64">
        <f>'Exclusion + NGCC 1000'!BR3</f>
        <v>1121.7228681107854</v>
      </c>
    </row>
    <row r="4" spans="1:7" x14ac:dyDescent="0.25">
      <c r="A4" s="16" t="s">
        <v>43</v>
      </c>
      <c r="B4" s="62">
        <f>'EPA Goal Calculation'!BC4</f>
        <v>1096.9900634931455</v>
      </c>
      <c r="C4" s="62">
        <f>'EPA Goal Calculation'!BD4</f>
        <v>1003.0300713079674</v>
      </c>
      <c r="D4" s="66">
        <f>'Stranded Investment Exclusion'!BQ4</f>
        <v>1142.7316114740402</v>
      </c>
      <c r="E4" s="66">
        <f>'Stranded Investment Exclusion'!BR4</f>
        <v>1003.0300713079674</v>
      </c>
      <c r="F4" s="64">
        <f>'Exclusion + NGCC 1000'!BQ4</f>
        <v>1142.7316114740402</v>
      </c>
      <c r="G4" s="64">
        <f>'Exclusion + NGCC 1000'!BR4</f>
        <v>1003.0300713079674</v>
      </c>
    </row>
    <row r="5" spans="1:7" x14ac:dyDescent="0.25">
      <c r="A5" s="67" t="s">
        <v>143</v>
      </c>
      <c r="B5" s="62">
        <f>'EPA Goal Calculation'!BC5</f>
        <v>734.73343512695396</v>
      </c>
      <c r="C5" s="62">
        <f>'EPA Goal Calculation'!BD5</f>
        <v>702.07060566763369</v>
      </c>
      <c r="D5" s="66">
        <f>'Stranded Investment Exclusion'!BQ5</f>
        <v>1118.5068699436756</v>
      </c>
      <c r="E5" s="66">
        <f>'Stranded Investment Exclusion'!BR5</f>
        <v>955.18581498113178</v>
      </c>
      <c r="F5" s="64">
        <f>'Exclusion + NGCC 1000'!BQ5</f>
        <v>1161.1767819970421</v>
      </c>
      <c r="G5" s="64">
        <f>'Exclusion + NGCC 1000'!BR5</f>
        <v>997.09925923613923</v>
      </c>
    </row>
    <row r="6" spans="1:7" x14ac:dyDescent="0.25">
      <c r="A6" s="16" t="s">
        <v>45</v>
      </c>
      <c r="B6" s="62">
        <f>'EPA Goal Calculation'!BC6</f>
        <v>967.94566497346625</v>
      </c>
      <c r="C6" s="62">
        <f>'EPA Goal Calculation'!BD6</f>
        <v>909.65714587854814</v>
      </c>
      <c r="D6" s="66">
        <f>'Stranded Investment Exclusion'!BQ6</f>
        <v>1203.3996770517547</v>
      </c>
      <c r="E6" s="66">
        <f>'Stranded Investment Exclusion'!BR6</f>
        <v>909.65714587854814</v>
      </c>
      <c r="F6" s="64">
        <f>'Exclusion + NGCC 1000'!BQ6</f>
        <v>1286.9096998690079</v>
      </c>
      <c r="G6" s="64">
        <f>'Exclusion + NGCC 1000'!BR6</f>
        <v>1014.4813383947024</v>
      </c>
    </row>
    <row r="7" spans="1:7" x14ac:dyDescent="0.25">
      <c r="A7" s="16" t="s">
        <v>46</v>
      </c>
      <c r="B7" s="62">
        <f>'EPA Goal Calculation'!BC7</f>
        <v>555.66430536567498</v>
      </c>
      <c r="C7" s="62">
        <f>'EPA Goal Calculation'!BD7</f>
        <v>536.96223668956668</v>
      </c>
      <c r="D7" s="66">
        <f>'Stranded Investment Exclusion'!BQ7</f>
        <v>575.53444353419798</v>
      </c>
      <c r="E7" s="66">
        <f>'Stranded Investment Exclusion'!BR7</f>
        <v>540.60154277711047</v>
      </c>
      <c r="F7" s="64">
        <f>'Exclusion + NGCC 1000'!BQ7</f>
        <v>648.77287214883586</v>
      </c>
      <c r="G7" s="64">
        <f>'Exclusion + NGCC 1000'!BR7</f>
        <v>615.01086969216635</v>
      </c>
    </row>
    <row r="8" spans="1:7" x14ac:dyDescent="0.25">
      <c r="A8" s="16" t="s">
        <v>47</v>
      </c>
      <c r="B8" s="62">
        <f>'EPA Goal Calculation'!BC8</f>
        <v>1158.5142858261856</v>
      </c>
      <c r="C8" s="62">
        <f>'EPA Goal Calculation'!BD8</f>
        <v>1107.8318527572528</v>
      </c>
      <c r="D8" s="66">
        <f>'Stranded Investment Exclusion'!BQ8</f>
        <v>1299.8826486715866</v>
      </c>
      <c r="E8" s="66">
        <f>'Stranded Investment Exclusion'!BR8</f>
        <v>1107.8318527572528</v>
      </c>
      <c r="F8" s="64">
        <f>'Exclusion + NGCC 1000'!BQ8</f>
        <v>1319.9936575424128</v>
      </c>
      <c r="G8" s="64">
        <f>'Exclusion + NGCC 1000'!BR8</f>
        <v>1133.5578453784733</v>
      </c>
    </row>
    <row r="9" spans="1:7" x14ac:dyDescent="0.25">
      <c r="A9" s="16" t="s">
        <v>48</v>
      </c>
      <c r="B9" s="62">
        <f>'EPA Goal Calculation'!BC9</f>
        <v>596.9114735330993</v>
      </c>
      <c r="C9" s="62">
        <f>'EPA Goal Calculation'!BD9</f>
        <v>540.26053533608024</v>
      </c>
      <c r="D9" s="66">
        <f>'Stranded Investment Exclusion'!BQ9</f>
        <v>608.86174609887905</v>
      </c>
      <c r="E9" s="66">
        <f>'Stranded Investment Exclusion'!BR9</f>
        <v>540.26053533608024</v>
      </c>
      <c r="F9" s="64">
        <f>'Exclusion + NGCC 1000'!BQ9</f>
        <v>746.9852026515947</v>
      </c>
      <c r="G9" s="64">
        <f>'Exclusion + NGCC 1000'!BR9</f>
        <v>666.9140777394972</v>
      </c>
    </row>
    <row r="10" spans="1:7" x14ac:dyDescent="0.25">
      <c r="A10" s="67" t="s">
        <v>49</v>
      </c>
      <c r="B10" s="62">
        <f>'EPA Goal Calculation'!BC10</f>
        <v>912.50733651952419</v>
      </c>
      <c r="C10" s="62">
        <f>'EPA Goal Calculation'!BD10</f>
        <v>840.64059603933811</v>
      </c>
      <c r="D10" s="66">
        <f>'Stranded Investment Exclusion'!BQ10</f>
        <v>1077.3930650264465</v>
      </c>
      <c r="E10" s="66">
        <f>'Stranded Investment Exclusion'!BR10</f>
        <v>950.81645409775774</v>
      </c>
      <c r="F10" s="64">
        <f>'Exclusion + NGCC 1000'!BQ10</f>
        <v>1091.4886194271839</v>
      </c>
      <c r="G10" s="64">
        <f>'Exclusion + NGCC 1000'!BR10</f>
        <v>965.01271834422414</v>
      </c>
    </row>
    <row r="11" spans="1:7" x14ac:dyDescent="0.25">
      <c r="A11" s="67" t="s">
        <v>50</v>
      </c>
      <c r="B11" s="62">
        <f>'EPA Goal Calculation'!BC11</f>
        <v>794.33097868310711</v>
      </c>
      <c r="C11" s="62">
        <f>'EPA Goal Calculation'!BD11</f>
        <v>740.20908147114642</v>
      </c>
      <c r="D11" s="66">
        <f>'Stranded Investment Exclusion'!BQ11</f>
        <v>951.31178758573787</v>
      </c>
      <c r="E11" s="66">
        <f>'Stranded Investment Exclusion'!BR11</f>
        <v>794.69609239615272</v>
      </c>
      <c r="F11" s="64">
        <f>'Exclusion + NGCC 1000'!BQ11</f>
        <v>1047.4711794993148</v>
      </c>
      <c r="G11" s="64">
        <f>'Exclusion + NGCC 1000'!BR11</f>
        <v>894.4212993880484</v>
      </c>
    </row>
    <row r="12" spans="1:7" x14ac:dyDescent="0.25">
      <c r="A12" s="16" t="s">
        <v>51</v>
      </c>
      <c r="B12" s="62">
        <f>'EPA Goal Calculation'!BC12</f>
        <v>891.0339544952509</v>
      </c>
      <c r="C12" s="62">
        <f>'EPA Goal Calculation'!BD12</f>
        <v>833.78458382214069</v>
      </c>
      <c r="D12" s="66">
        <f>'Stranded Investment Exclusion'!BQ12</f>
        <v>984.82956325269299</v>
      </c>
      <c r="E12" s="66">
        <f>'Stranded Investment Exclusion'!BR12</f>
        <v>833.78458382214069</v>
      </c>
      <c r="F12" s="64">
        <f>'Exclusion + NGCC 1000'!BQ12</f>
        <v>1047.2688916390521</v>
      </c>
      <c r="G12" s="64">
        <f>'Exclusion + NGCC 1000'!BR12</f>
        <v>900.53076716132944</v>
      </c>
    </row>
    <row r="13" spans="1:7" x14ac:dyDescent="0.25">
      <c r="A13" s="16" t="s">
        <v>52</v>
      </c>
      <c r="B13" s="62">
        <f>'EPA Goal Calculation'!BC13</f>
        <v>1378.0654353268742</v>
      </c>
      <c r="C13" s="62">
        <f>'EPA Goal Calculation'!BD13</f>
        <v>1305.5378190093093</v>
      </c>
      <c r="D13" s="66">
        <f>'Stranded Investment Exclusion'!BQ13</f>
        <v>1389.6712641343684</v>
      </c>
      <c r="E13" s="66">
        <f>'Stranded Investment Exclusion'!BR13</f>
        <v>1305.5378190093093</v>
      </c>
      <c r="F13" s="64">
        <f>'Exclusion + NGCC 1000'!BQ13</f>
        <v>1389.6712641343684</v>
      </c>
      <c r="G13" s="64">
        <f>'Exclusion + NGCC 1000'!BR13</f>
        <v>1305.5378190093093</v>
      </c>
    </row>
    <row r="14" spans="1:7" x14ac:dyDescent="0.25">
      <c r="A14" s="30" t="s">
        <v>53</v>
      </c>
      <c r="B14" s="62">
        <f>'EPA Goal Calculation'!BC14</f>
        <v>243.68282010762897</v>
      </c>
      <c r="C14" s="62">
        <f>'EPA Goal Calculation'!BD14</f>
        <v>228.37432304188948</v>
      </c>
      <c r="D14" s="66">
        <f>'Stranded Investment Exclusion'!BQ14</f>
        <v>243.68282010762897</v>
      </c>
      <c r="E14" s="66">
        <f>'Stranded Investment Exclusion'!BR14</f>
        <v>228.37432304188948</v>
      </c>
      <c r="F14" s="64">
        <f>'Exclusion + NGCC 1000'!BQ14</f>
        <v>284.0163059399153</v>
      </c>
      <c r="G14" s="64">
        <f>'Exclusion + NGCC 1000'!BR14</f>
        <v>266.17400263686335</v>
      </c>
    </row>
    <row r="15" spans="1:7" x14ac:dyDescent="0.25">
      <c r="A15" s="16" t="s">
        <v>54</v>
      </c>
      <c r="B15" s="62">
        <f>'EPA Goal Calculation'!BC15</f>
        <v>1366.2887455322884</v>
      </c>
      <c r="C15" s="62">
        <f>'EPA Goal Calculation'!BD15</f>
        <v>1270.7311985672013</v>
      </c>
      <c r="D15" s="66">
        <f>'Stranded Investment Exclusion'!BQ15</f>
        <v>1473.6723754951006</v>
      </c>
      <c r="E15" s="66">
        <f>'Stranded Investment Exclusion'!BR15</f>
        <v>1270.7311985672013</v>
      </c>
      <c r="F15" s="64">
        <f>'Exclusion + NGCC 1000'!BQ15</f>
        <v>1490.3786680893197</v>
      </c>
      <c r="G15" s="64">
        <f>'Exclusion + NGCC 1000'!BR15</f>
        <v>1292.5904274889449</v>
      </c>
    </row>
    <row r="16" spans="1:7" x14ac:dyDescent="0.25">
      <c r="A16" s="16" t="s">
        <v>55</v>
      </c>
      <c r="B16" s="62">
        <f>'EPA Goal Calculation'!BC16</f>
        <v>1606.6722743176347</v>
      </c>
      <c r="C16" s="62">
        <f>'EPA Goal Calculation'!BD16</f>
        <v>1531.270287193553</v>
      </c>
      <c r="D16" s="66">
        <f>'Stranded Investment Exclusion'!BQ16</f>
        <v>1669.0512463465741</v>
      </c>
      <c r="E16" s="66">
        <f>'Stranded Investment Exclusion'!BR16</f>
        <v>1531.270287193553</v>
      </c>
      <c r="F16" s="64">
        <f>'Exclusion + NGCC 1000'!BQ16</f>
        <v>1680.2426831918613</v>
      </c>
      <c r="G16" s="64">
        <f>'Exclusion + NGCC 1000'!BR16</f>
        <v>1543.2932242687334</v>
      </c>
    </row>
    <row r="17" spans="1:7" x14ac:dyDescent="0.25">
      <c r="A17" s="16" t="s">
        <v>56</v>
      </c>
      <c r="B17" s="62">
        <f>'EPA Goal Calculation'!BC17</f>
        <v>1341.3981323993798</v>
      </c>
      <c r="C17" s="62">
        <f>'EPA Goal Calculation'!BD17</f>
        <v>1300.7321938481659</v>
      </c>
      <c r="D17" s="66">
        <f>'Stranded Investment Exclusion'!BQ17</f>
        <v>1455.0483040559775</v>
      </c>
      <c r="E17" s="66">
        <f>'Stranded Investment Exclusion'!BR17</f>
        <v>1300.7321938481659</v>
      </c>
      <c r="F17" s="64">
        <f>'Exclusion + NGCC 1000'!BQ17</f>
        <v>1465.8280059813915</v>
      </c>
      <c r="G17" s="64">
        <f>'Exclusion + NGCC 1000'!BR17</f>
        <v>1317.3810360425841</v>
      </c>
    </row>
    <row r="18" spans="1:7" x14ac:dyDescent="0.25">
      <c r="A18" s="16" t="s">
        <v>57</v>
      </c>
      <c r="B18" s="62">
        <f>'EPA Goal Calculation'!BC18</f>
        <v>1578.1321264266173</v>
      </c>
      <c r="C18" s="62">
        <f>'EPA Goal Calculation'!BD18</f>
        <v>1499.3939005280477</v>
      </c>
      <c r="D18" s="66">
        <f>'Stranded Investment Exclusion'!BQ18</f>
        <v>1622.7890118969251</v>
      </c>
      <c r="E18" s="66">
        <f>'Stranded Investment Exclusion'!BR18</f>
        <v>1499.3939005280477</v>
      </c>
      <c r="F18" s="64">
        <f>'Exclusion + NGCC 1000'!BQ18</f>
        <v>1622.7890118969251</v>
      </c>
      <c r="G18" s="64">
        <f>'Exclusion + NGCC 1000'!BR18</f>
        <v>1499.3939005280477</v>
      </c>
    </row>
    <row r="19" spans="1:7" x14ac:dyDescent="0.25">
      <c r="A19" s="16" t="s">
        <v>58</v>
      </c>
      <c r="B19" s="62">
        <f>'EPA Goal Calculation'!BC19</f>
        <v>1843.6317204570689</v>
      </c>
      <c r="C19" s="62">
        <f>'EPA Goal Calculation'!BD19</f>
        <v>1763.11768826295</v>
      </c>
      <c r="D19" s="66">
        <f>'Stranded Investment Exclusion'!BQ19</f>
        <v>1901.4819688383436</v>
      </c>
      <c r="E19" s="66">
        <f>'Stranded Investment Exclusion'!BR19</f>
        <v>1763.11768826295</v>
      </c>
      <c r="F19" s="64">
        <f>'Exclusion + NGCC 1000'!BQ19</f>
        <v>1901.9326950807213</v>
      </c>
      <c r="G19" s="64">
        <f>'Exclusion + NGCC 1000'!BR19</f>
        <v>1763.9140145331351</v>
      </c>
    </row>
    <row r="20" spans="1:7" x14ac:dyDescent="0.25">
      <c r="A20" s="16" t="s">
        <v>59</v>
      </c>
      <c r="B20" s="62">
        <f>'EPA Goal Calculation'!BC20</f>
        <v>948.41722482503189</v>
      </c>
      <c r="C20" s="62">
        <f>'EPA Goal Calculation'!BD20</f>
        <v>883.07331730358283</v>
      </c>
      <c r="D20" s="66">
        <f>'Stranded Investment Exclusion'!BQ20</f>
        <v>1117.844007309212</v>
      </c>
      <c r="E20" s="66">
        <f>'Stranded Investment Exclusion'!BR20</f>
        <v>883.07331730358283</v>
      </c>
      <c r="F20" s="64">
        <f>'Exclusion + NGCC 1000'!BQ20</f>
        <v>1215.0975604252696</v>
      </c>
      <c r="G20" s="64">
        <f>'Exclusion + NGCC 1000'!BR20</f>
        <v>1001.3359998306349</v>
      </c>
    </row>
    <row r="21" spans="1:7" x14ac:dyDescent="0.25">
      <c r="A21" s="16" t="s">
        <v>60</v>
      </c>
      <c r="B21" s="62">
        <f>'EPA Goal Calculation'!BC21</f>
        <v>393.13956190706267</v>
      </c>
      <c r="C21" s="62">
        <f>'EPA Goal Calculation'!BD21</f>
        <v>377.58213098950591</v>
      </c>
      <c r="D21" s="66">
        <f>'Stranded Investment Exclusion'!BQ21</f>
        <v>398.60224558703135</v>
      </c>
      <c r="E21" s="66">
        <f>'Stranded Investment Exclusion'!BR21</f>
        <v>377.58213098950591</v>
      </c>
      <c r="F21" s="64">
        <f>'Exclusion + NGCC 1000'!BQ21</f>
        <v>468.82801815595269</v>
      </c>
      <c r="G21" s="64">
        <f>'Exclusion + NGCC 1000'!BR21</f>
        <v>445.47623470148062</v>
      </c>
    </row>
    <row r="22" spans="1:7" x14ac:dyDescent="0.25">
      <c r="A22" s="16" t="s">
        <v>61</v>
      </c>
      <c r="B22" s="62">
        <f>'EPA Goal Calculation'!BC22</f>
        <v>1347.4764693884649</v>
      </c>
      <c r="C22" s="62">
        <f>'EPA Goal Calculation'!BD22</f>
        <v>1186.7124341020524</v>
      </c>
      <c r="D22" s="66">
        <f>'Stranded Investment Exclusion'!BQ22</f>
        <v>1401.6948861527158</v>
      </c>
      <c r="E22" s="66">
        <f>'Stranded Investment Exclusion'!BR22</f>
        <v>1186.7124341020524</v>
      </c>
      <c r="F22" s="64">
        <f>'Exclusion + NGCC 1000'!BQ22</f>
        <v>1402.8230494943357</v>
      </c>
      <c r="G22" s="64">
        <f>'Exclusion + NGCC 1000'!BR22</f>
        <v>1188.1202198643318</v>
      </c>
    </row>
    <row r="23" spans="1:7" x14ac:dyDescent="0.25">
      <c r="A23" s="16" t="s">
        <v>62</v>
      </c>
      <c r="B23" s="62">
        <f>'EPA Goal Calculation'!BC23</f>
        <v>654.88286679875284</v>
      </c>
      <c r="C23" s="62">
        <f>'EPA Goal Calculation'!BD23</f>
        <v>575.64490969352948</v>
      </c>
      <c r="D23" s="66">
        <f>'Stranded Investment Exclusion'!BQ23</f>
        <v>693.47837693756492</v>
      </c>
      <c r="E23" s="66">
        <f>'Stranded Investment Exclusion'!BR23</f>
        <v>575.64490969352948</v>
      </c>
      <c r="F23" s="64">
        <f>'Exclusion + NGCC 1000'!BQ23</f>
        <v>773.42299615125103</v>
      </c>
      <c r="G23" s="64">
        <f>'Exclusion + NGCC 1000'!BR23</f>
        <v>649.37174268298827</v>
      </c>
    </row>
    <row r="24" spans="1:7" x14ac:dyDescent="0.25">
      <c r="A24" s="16" t="s">
        <v>63</v>
      </c>
      <c r="B24" s="62">
        <f>'EPA Goal Calculation'!BC24</f>
        <v>1227.231037319827</v>
      </c>
      <c r="C24" s="62">
        <f>'EPA Goal Calculation'!BD24</f>
        <v>1161.2726650816751</v>
      </c>
      <c r="D24" s="66">
        <f>'Stranded Investment Exclusion'!BQ24</f>
        <v>1337.4933194129017</v>
      </c>
      <c r="E24" s="66">
        <f>'Stranded Investment Exclusion'!BR24</f>
        <v>1161.2726650816751</v>
      </c>
      <c r="F24" s="64">
        <f>'Exclusion + NGCC 1000'!BQ24</f>
        <v>1387.9047007003942</v>
      </c>
      <c r="G24" s="64">
        <f>'Exclusion + NGCC 1000'!BR24</f>
        <v>1219.7365757390398</v>
      </c>
    </row>
    <row r="25" spans="1:7" x14ac:dyDescent="0.25">
      <c r="A25" s="16" t="s">
        <v>64</v>
      </c>
      <c r="B25" s="62">
        <f>'EPA Goal Calculation'!BC25</f>
        <v>910.90533049692147</v>
      </c>
      <c r="C25" s="62">
        <f>'EPA Goal Calculation'!BD25</f>
        <v>872.75923243264003</v>
      </c>
      <c r="D25" s="66">
        <f>'Stranded Investment Exclusion'!BQ25</f>
        <v>1101.5430750823102</v>
      </c>
      <c r="E25" s="66">
        <f>'Stranded Investment Exclusion'!BR25</f>
        <v>872.75923243264003</v>
      </c>
      <c r="F25" s="64">
        <f>'Exclusion + NGCC 1000'!BQ25</f>
        <v>1140.386537895346</v>
      </c>
      <c r="G25" s="64">
        <f>'Exclusion + NGCC 1000'!BR25</f>
        <v>926.31003232474836</v>
      </c>
    </row>
    <row r="26" spans="1:7" x14ac:dyDescent="0.25">
      <c r="A26" s="67" t="s">
        <v>65</v>
      </c>
      <c r="B26" s="62">
        <f>'EPA Goal Calculation'!BC26</f>
        <v>731.62435695854333</v>
      </c>
      <c r="C26" s="62">
        <f>'EPA Goal Calculation'!BD26</f>
        <v>691.77415940892911</v>
      </c>
      <c r="D26" s="66">
        <f>'Stranded Investment Exclusion'!BQ26</f>
        <v>900.74419843193823</v>
      </c>
      <c r="E26" s="66">
        <f>'Stranded Investment Exclusion'!BR26</f>
        <v>785.35499797032685</v>
      </c>
      <c r="F26" s="64">
        <f>'Exclusion + NGCC 1000'!BQ26</f>
        <v>997.35702891794085</v>
      </c>
      <c r="G26" s="64">
        <f>'Exclusion + NGCC 1000'!BR26</f>
        <v>885.94987054978333</v>
      </c>
    </row>
    <row r="27" spans="1:7" x14ac:dyDescent="0.25">
      <c r="A27" s="16" t="s">
        <v>66</v>
      </c>
      <c r="B27" s="62">
        <f>'EPA Goal Calculation'!BC27</f>
        <v>1620.9768579134038</v>
      </c>
      <c r="C27" s="62">
        <f>'EPA Goal Calculation'!BD27</f>
        <v>1544.4142493563741</v>
      </c>
      <c r="D27" s="66">
        <f>'Stranded Investment Exclusion'!BQ27</f>
        <v>1713.5215160105975</v>
      </c>
      <c r="E27" s="66">
        <f>'Stranded Investment Exclusion'!BR27</f>
        <v>1544.4142493563741</v>
      </c>
      <c r="F27" s="64">
        <f>'Exclusion + NGCC 1000'!BQ27</f>
        <v>1725.295793721391</v>
      </c>
      <c r="G27" s="64">
        <f>'Exclusion + NGCC 1000'!BR27</f>
        <v>1560.1020508994213</v>
      </c>
    </row>
    <row r="28" spans="1:7" x14ac:dyDescent="0.25">
      <c r="A28" s="16" t="s">
        <v>67</v>
      </c>
      <c r="B28" s="62">
        <f>'EPA Goal Calculation'!BC28</f>
        <v>1881.9632487732783</v>
      </c>
      <c r="C28" s="62">
        <f>'EPA Goal Calculation'!BD28</f>
        <v>1771.2714290773936</v>
      </c>
      <c r="D28" s="66">
        <f>'Stranded Investment Exclusion'!BQ28</f>
        <v>1936.3524030426681</v>
      </c>
      <c r="E28" s="66">
        <f>'Stranded Investment Exclusion'!BR28</f>
        <v>1771.2714290773936</v>
      </c>
      <c r="F28" s="64">
        <f>'Exclusion + NGCC 1000'!BQ28</f>
        <v>1936.3524030426681</v>
      </c>
      <c r="G28" s="64">
        <f>'Exclusion + NGCC 1000'!BR28</f>
        <v>1771.2714290773936</v>
      </c>
    </row>
    <row r="29" spans="1:7" x14ac:dyDescent="0.25">
      <c r="A29" s="16" t="s">
        <v>68</v>
      </c>
      <c r="B29" s="62">
        <f>'EPA Goal Calculation'!BC29</f>
        <v>1595.9590761476679</v>
      </c>
      <c r="C29" s="62">
        <f>'EPA Goal Calculation'!BD29</f>
        <v>1478.940222784646</v>
      </c>
      <c r="D29" s="66">
        <f>'Stranded Investment Exclusion'!BQ29</f>
        <v>1678.818759689671</v>
      </c>
      <c r="E29" s="66">
        <f>'Stranded Investment Exclusion'!BR29</f>
        <v>1478.940222784646</v>
      </c>
      <c r="F29" s="64">
        <f>'Exclusion + NGCC 1000'!BQ29</f>
        <v>1678.818759689671</v>
      </c>
      <c r="G29" s="64">
        <f>'Exclusion + NGCC 1000'!BR29</f>
        <v>1478.940222784646</v>
      </c>
    </row>
    <row r="30" spans="1:7" x14ac:dyDescent="0.25">
      <c r="A30" s="67" t="s">
        <v>69</v>
      </c>
      <c r="B30" s="62">
        <f>'EPA Goal Calculation'!BC30</f>
        <v>696.91419245726206</v>
      </c>
      <c r="C30" s="62">
        <f>'EPA Goal Calculation'!BD30</f>
        <v>647.31205393369419</v>
      </c>
      <c r="D30" s="66">
        <f>'Stranded Investment Exclusion'!BQ30</f>
        <v>792.33868725437719</v>
      </c>
      <c r="E30" s="66">
        <f>'Stranded Investment Exclusion'!BR30</f>
        <v>683.66391781846107</v>
      </c>
      <c r="F30" s="64">
        <f>'Exclusion + NGCC 1000'!BQ30</f>
        <v>875.81123567893337</v>
      </c>
      <c r="G30" s="64">
        <f>'Exclusion + NGCC 1000'!BR30</f>
        <v>765.83240580291113</v>
      </c>
    </row>
    <row r="31" spans="1:7" x14ac:dyDescent="0.25">
      <c r="A31" s="67" t="s">
        <v>70</v>
      </c>
      <c r="B31" s="62">
        <f>'EPA Goal Calculation'!BC31</f>
        <v>546.07832198989149</v>
      </c>
      <c r="C31" s="62">
        <f>'EPA Goal Calculation'!BD31</f>
        <v>486.13625709794945</v>
      </c>
      <c r="D31" s="66">
        <f>'Stranded Investment Exclusion'!BQ31</f>
        <v>680.79049749879732</v>
      </c>
      <c r="E31" s="66">
        <f>'Stranded Investment Exclusion'!BR31</f>
        <v>593.90952209180034</v>
      </c>
      <c r="F31" s="64">
        <f>'Exclusion + NGCC 1000'!BQ31</f>
        <v>745.34834994864934</v>
      </c>
      <c r="G31" s="64">
        <f>'Exclusion + NGCC 1000'!BR31</f>
        <v>652.03540599563769</v>
      </c>
    </row>
    <row r="32" spans="1:7" x14ac:dyDescent="0.25">
      <c r="A32" s="67" t="s">
        <v>71</v>
      </c>
      <c r="B32" s="62">
        <f>'EPA Goal Calculation'!BC32</f>
        <v>647.01547325530623</v>
      </c>
      <c r="C32" s="62">
        <f>'EPA Goal Calculation'!BD32</f>
        <v>531.08638610036337</v>
      </c>
      <c r="D32" s="66">
        <f>'Stranded Investment Exclusion'!BQ32</f>
        <v>730.77711604137835</v>
      </c>
      <c r="E32" s="66">
        <f>'Stranded Investment Exclusion'!BR32</f>
        <v>593.02802802381871</v>
      </c>
      <c r="F32" s="64">
        <f>'Exclusion + NGCC 1000'!BQ32</f>
        <v>794.54957178835411</v>
      </c>
      <c r="G32" s="64">
        <f>'Exclusion + NGCC 1000'!BR32</f>
        <v>645.79981632360477</v>
      </c>
    </row>
    <row r="33" spans="1:7" x14ac:dyDescent="0.25">
      <c r="A33" s="16" t="s">
        <v>72</v>
      </c>
      <c r="B33" s="62">
        <f>'EPA Goal Calculation'!BC33</f>
        <v>1106.747506937352</v>
      </c>
      <c r="C33" s="62">
        <f>'EPA Goal Calculation'!BD33</f>
        <v>1047.6213492874169</v>
      </c>
      <c r="D33" s="66">
        <f>'Stranded Investment Exclusion'!BQ33</f>
        <v>1227.1587326434969</v>
      </c>
      <c r="E33" s="66">
        <f>'Stranded Investment Exclusion'!BR33</f>
        <v>1047.6213492874169</v>
      </c>
      <c r="F33" s="64">
        <f>'Exclusion + NGCC 1000'!BQ33</f>
        <v>1257.039944600501</v>
      </c>
      <c r="G33" s="64">
        <f>'Exclusion + NGCC 1000'!BR33</f>
        <v>1083.126248943654</v>
      </c>
    </row>
    <row r="34" spans="1:7" x14ac:dyDescent="0.25">
      <c r="A34" s="16" t="s">
        <v>73</v>
      </c>
      <c r="B34" s="62">
        <f>'EPA Goal Calculation'!BC34</f>
        <v>635.19971061670117</v>
      </c>
      <c r="C34" s="62">
        <f>'EPA Goal Calculation'!BD34</f>
        <v>549.13660729089474</v>
      </c>
      <c r="D34" s="66">
        <f>'Stranded Investment Exclusion'!BQ34</f>
        <v>689.27326488061476</v>
      </c>
      <c r="E34" s="66">
        <f>'Stranded Investment Exclusion'!BR34</f>
        <v>549.13660729089474</v>
      </c>
      <c r="F34" s="64">
        <f>'Exclusion + NGCC 1000'!BQ34</f>
        <v>727.07140450819384</v>
      </c>
      <c r="G34" s="64">
        <f>'Exclusion + NGCC 1000'!BR34</f>
        <v>586.69805922848741</v>
      </c>
    </row>
    <row r="35" spans="1:7" x14ac:dyDescent="0.25">
      <c r="A35" s="16" t="s">
        <v>74</v>
      </c>
      <c r="B35" s="62">
        <f>'EPA Goal Calculation'!BC35</f>
        <v>1076.8423114510192</v>
      </c>
      <c r="C35" s="62">
        <f>'EPA Goal Calculation'!BD35</f>
        <v>992.19803486218882</v>
      </c>
      <c r="D35" s="66">
        <f>'Stranded Investment Exclusion'!BQ35</f>
        <v>1191.6840588222622</v>
      </c>
      <c r="E35" s="66">
        <f>'Stranded Investment Exclusion'!BR35</f>
        <v>992.19803486218882</v>
      </c>
      <c r="F35" s="64">
        <f>'Exclusion + NGCC 1000'!BQ35</f>
        <v>1246.4228768731277</v>
      </c>
      <c r="G35" s="64">
        <f>'Exclusion + NGCC 1000'!BR35</f>
        <v>1053.8954072935685</v>
      </c>
    </row>
    <row r="36" spans="1:7" x14ac:dyDescent="0.25">
      <c r="A36" s="16" t="s">
        <v>75</v>
      </c>
      <c r="B36" s="62">
        <f>'EPA Goal Calculation'!BC36</f>
        <v>1816.654083105924</v>
      </c>
      <c r="C36" s="62">
        <f>'EPA Goal Calculation'!BD36</f>
        <v>1783.1628631579874</v>
      </c>
      <c r="D36" s="66">
        <f>'Stranded Investment Exclusion'!BQ36</f>
        <v>1869.2572042943036</v>
      </c>
      <c r="E36" s="66">
        <f>'Stranded Investment Exclusion'!BR36</f>
        <v>1783.1628631579874</v>
      </c>
      <c r="F36" s="64">
        <f>'Exclusion + NGCC 1000'!BQ36</f>
        <v>1869.2572042943036</v>
      </c>
      <c r="G36" s="64">
        <f>'Exclusion + NGCC 1000'!BR36</f>
        <v>1783.1628631579874</v>
      </c>
    </row>
    <row r="37" spans="1:7" x14ac:dyDescent="0.25">
      <c r="A37" s="30" t="s">
        <v>76</v>
      </c>
      <c r="B37" s="62">
        <f>'EPA Goal Calculation'!BC37</f>
        <v>1452.4832513498122</v>
      </c>
      <c r="C37" s="62">
        <f>'EPA Goal Calculation'!BD37</f>
        <v>1338.3405300152783</v>
      </c>
      <c r="D37" s="66">
        <f>'Stranded Investment Exclusion'!BQ37</f>
        <v>1514.6512624165939</v>
      </c>
      <c r="E37" s="66">
        <f>'Stranded Investment Exclusion'!BR37</f>
        <v>1338.3405300152783</v>
      </c>
      <c r="F37" s="64">
        <f>'Exclusion + NGCC 1000'!BQ37</f>
        <v>1522.3815707397648</v>
      </c>
      <c r="G37" s="64">
        <f>'Exclusion + NGCC 1000'!BR37</f>
        <v>1346.2604487045794</v>
      </c>
    </row>
    <row r="38" spans="1:7" x14ac:dyDescent="0.25">
      <c r="A38" s="16" t="s">
        <v>77</v>
      </c>
      <c r="B38" s="62">
        <f>'EPA Goal Calculation'!BC38</f>
        <v>931.26708256551888</v>
      </c>
      <c r="C38" s="62">
        <f>'EPA Goal Calculation'!BD38</f>
        <v>895.30379340656816</v>
      </c>
      <c r="D38" s="66">
        <f>'Stranded Investment Exclusion'!BQ38</f>
        <v>1062.9255646154886</v>
      </c>
      <c r="E38" s="66">
        <f>'Stranded Investment Exclusion'!BR38</f>
        <v>895.30379340656816</v>
      </c>
      <c r="F38" s="64">
        <f>'Exclusion + NGCC 1000'!BQ38</f>
        <v>1113.9607250356917</v>
      </c>
      <c r="G38" s="64">
        <f>'Exclusion + NGCC 1000'!BR38</f>
        <v>955.21709764479442</v>
      </c>
    </row>
    <row r="39" spans="1:7" x14ac:dyDescent="0.25">
      <c r="A39" s="16" t="s">
        <v>78</v>
      </c>
      <c r="B39" s="62">
        <f>'EPA Goal Calculation'!BC39</f>
        <v>407.24890591528862</v>
      </c>
      <c r="C39" s="62">
        <f>'EPA Goal Calculation'!BD39</f>
        <v>372.35316403718747</v>
      </c>
      <c r="D39" s="66">
        <f>'Stranded Investment Exclusion'!BQ39</f>
        <v>456.95081685690303</v>
      </c>
      <c r="E39" s="66">
        <f>'Stranded Investment Exclusion'!BR39</f>
        <v>372.35316403718747</v>
      </c>
      <c r="F39" s="64">
        <f>'Exclusion + NGCC 1000'!BQ39</f>
        <v>520.54770078219155</v>
      </c>
      <c r="G39" s="64">
        <f>'Exclusion + NGCC 1000'!BR39</f>
        <v>436.16083577013217</v>
      </c>
    </row>
    <row r="40" spans="1:7" x14ac:dyDescent="0.25">
      <c r="A40" s="16" t="s">
        <v>79</v>
      </c>
      <c r="B40" s="62">
        <f>'EPA Goal Calculation'!BC40</f>
        <v>1179.3068225956918</v>
      </c>
      <c r="C40" s="62">
        <f>'EPA Goal Calculation'!BD40</f>
        <v>1051.9570690241305</v>
      </c>
      <c r="D40" s="66">
        <f>'Stranded Investment Exclusion'!BQ40</f>
        <v>1233.1834956185553</v>
      </c>
      <c r="E40" s="66">
        <f>'Stranded Investment Exclusion'!BR40</f>
        <v>1051.9570690241305</v>
      </c>
      <c r="F40" s="64">
        <f>'Exclusion + NGCC 1000'!BQ40</f>
        <v>1277.6835877078952</v>
      </c>
      <c r="G40" s="64">
        <f>'Exclusion + NGCC 1000'!BR40</f>
        <v>1094.6727283632404</v>
      </c>
    </row>
    <row r="41" spans="1:7" x14ac:dyDescent="0.25">
      <c r="A41" s="16" t="s">
        <v>80</v>
      </c>
      <c r="B41" s="62">
        <f>'EPA Goal Calculation'!BC41</f>
        <v>821.64775051470622</v>
      </c>
      <c r="C41" s="62">
        <f>'EPA Goal Calculation'!BD41</f>
        <v>782.26144999347662</v>
      </c>
      <c r="D41" s="66">
        <f>'Stranded Investment Exclusion'!BQ41</f>
        <v>821.64775051470622</v>
      </c>
      <c r="E41" s="66">
        <f>'Stranded Investment Exclusion'!BR41</f>
        <v>782.26144999347662</v>
      </c>
      <c r="F41" s="64">
        <f>'Exclusion + NGCC 1000'!BQ41</f>
        <v>895.1567138199556</v>
      </c>
      <c r="G41" s="64">
        <f>'Exclusion + NGCC 1000'!BR41</f>
        <v>852.24670606782217</v>
      </c>
    </row>
    <row r="42" spans="1:7" x14ac:dyDescent="0.25">
      <c r="A42" s="16" t="s">
        <v>81</v>
      </c>
      <c r="B42" s="62">
        <f>'EPA Goal Calculation'!BC42</f>
        <v>840.16613647647137</v>
      </c>
      <c r="C42" s="62">
        <f>'EPA Goal Calculation'!BD42</f>
        <v>771.74969795971606</v>
      </c>
      <c r="D42" s="66">
        <f>'Stranded Investment Exclusion'!BQ42</f>
        <v>910.00227233963574</v>
      </c>
      <c r="E42" s="66">
        <f>'Stranded Investment Exclusion'!BR42</f>
        <v>771.74969795971606</v>
      </c>
      <c r="F42" s="64">
        <f>'Exclusion + NGCC 1000'!BQ42</f>
        <v>940.8400892535625</v>
      </c>
      <c r="G42" s="64">
        <f>'Exclusion + NGCC 1000'!BR42</f>
        <v>805.76228509427915</v>
      </c>
    </row>
    <row r="43" spans="1:7" x14ac:dyDescent="0.25">
      <c r="A43" s="16" t="s">
        <v>82</v>
      </c>
      <c r="B43" s="62">
        <f>'EPA Goal Calculation'!BC43</f>
        <v>800.06550110607088</v>
      </c>
      <c r="C43" s="62">
        <f>'EPA Goal Calculation'!BD43</f>
        <v>740.6736579425733</v>
      </c>
      <c r="D43" s="66">
        <f>'Stranded Investment Exclusion'!BQ43</f>
        <v>996.41981203134162</v>
      </c>
      <c r="E43" s="66">
        <f>'Stranded Investment Exclusion'!BR43</f>
        <v>740.6736579425733</v>
      </c>
      <c r="F43" s="64">
        <f>'Exclusion + NGCC 1000'!BQ43</f>
        <v>996.41981203134162</v>
      </c>
      <c r="G43" s="64">
        <f>'Exclusion + NGCC 1000'!BR43</f>
        <v>740.6736579425733</v>
      </c>
    </row>
    <row r="44" spans="1:7" x14ac:dyDescent="0.25">
      <c r="A44" s="16" t="s">
        <v>83</v>
      </c>
      <c r="B44" s="62">
        <f>'EPA Goal Calculation'!BC44</f>
        <v>1253.5734543107883</v>
      </c>
      <c r="C44" s="62">
        <f>'EPA Goal Calculation'!BD44</f>
        <v>1162.6165528197819</v>
      </c>
      <c r="D44" s="66">
        <f>'Stranded Investment Exclusion'!BQ44</f>
        <v>1322.7392657397099</v>
      </c>
      <c r="E44" s="66">
        <f>'Stranded Investment Exclusion'!BR44</f>
        <v>1162.6165528197819</v>
      </c>
      <c r="F44" s="64">
        <f>'Exclusion + NGCC 1000'!BQ44</f>
        <v>1349.256292581586</v>
      </c>
      <c r="G44" s="64">
        <f>'Exclusion + NGCC 1000'!BR44</f>
        <v>1191.7349783595073</v>
      </c>
    </row>
    <row r="45" spans="1:7" x14ac:dyDescent="0.25">
      <c r="A45" s="16" t="s">
        <v>84</v>
      </c>
      <c r="B45" s="62">
        <f>'EPA Goal Calculation'!BC45</f>
        <v>853.45920139165389</v>
      </c>
      <c r="C45" s="62">
        <f>'EPA Goal Calculation'!BD45</f>
        <v>790.81914614755067</v>
      </c>
      <c r="D45" s="66">
        <f>'Stranded Investment Exclusion'!BQ45</f>
        <v>973.79335165592204</v>
      </c>
      <c r="E45" s="66">
        <f>'Stranded Investment Exclusion'!BR45</f>
        <v>790.81914614755067</v>
      </c>
      <c r="F45" s="64">
        <f>'Exclusion + NGCC 1000'!BQ45</f>
        <v>1045.6841561811711</v>
      </c>
      <c r="G45" s="64">
        <f>'Exclusion + NGCC 1000'!BR45</f>
        <v>870.81022889783731</v>
      </c>
    </row>
    <row r="46" spans="1:7" x14ac:dyDescent="0.25">
      <c r="A46" s="16" t="s">
        <v>85</v>
      </c>
      <c r="B46" s="62">
        <f>'EPA Goal Calculation'!BC46</f>
        <v>1377.5377557946767</v>
      </c>
      <c r="C46" s="62">
        <f>'EPA Goal Calculation'!BD46</f>
        <v>1321.7257720430241</v>
      </c>
      <c r="D46" s="66">
        <f>'Stranded Investment Exclusion'!BQ46</f>
        <v>1501.5214687880084</v>
      </c>
      <c r="E46" s="66">
        <f>'Stranded Investment Exclusion'!BR46</f>
        <v>1321.7257720430241</v>
      </c>
      <c r="F46" s="64">
        <f>'Exclusion + NGCC 1000'!BQ46</f>
        <v>1529.4597203481433</v>
      </c>
      <c r="G46" s="64">
        <f>'Exclusion + NGCC 1000'!BR46</f>
        <v>1357.487218792761</v>
      </c>
    </row>
    <row r="47" spans="1:7" x14ac:dyDescent="0.25">
      <c r="A47" s="16" t="s">
        <v>86</v>
      </c>
      <c r="B47" s="62">
        <f>'EPA Goal Calculation'!BC47</f>
        <v>883.75309098213836</v>
      </c>
      <c r="C47" s="62">
        <f>'EPA Goal Calculation'!BD47</f>
        <v>809.81203257413097</v>
      </c>
      <c r="D47" s="66">
        <f>'Stranded Investment Exclusion'!BQ47</f>
        <v>953.88022313839247</v>
      </c>
      <c r="E47" s="66">
        <f>'Stranded Investment Exclusion'!BR47</f>
        <v>809.81203257413097</v>
      </c>
      <c r="F47" s="64">
        <f>'Exclusion + NGCC 1000'!BQ47</f>
        <v>1010.4019212655115</v>
      </c>
      <c r="G47" s="64">
        <f>'Exclusion + NGCC 1000'!BR47</f>
        <v>865.83492352165638</v>
      </c>
    </row>
    <row r="48" spans="1:7" x14ac:dyDescent="0.25">
      <c r="A48" s="16" t="s">
        <v>87</v>
      </c>
      <c r="B48" s="62">
        <f>'EPA Goal Calculation'!BC48</f>
        <v>264.43801881873344</v>
      </c>
      <c r="C48" s="62">
        <f>'EPA Goal Calculation'!BD48</f>
        <v>214.50120936623983</v>
      </c>
      <c r="D48" s="66">
        <f>'Stranded Investment Exclusion'!BQ48</f>
        <v>352.4648283914118</v>
      </c>
      <c r="E48" s="66">
        <f>'Stranded Investment Exclusion'!BR48</f>
        <v>214.50120936623983</v>
      </c>
      <c r="F48" s="64">
        <f>'Exclusion + NGCC 1000'!BQ48</f>
        <v>393.74183096085955</v>
      </c>
      <c r="G48" s="64">
        <f>'Exclusion + NGCC 1000'!BR48</f>
        <v>256.08655549843934</v>
      </c>
    </row>
    <row r="49" spans="1:7" x14ac:dyDescent="0.25">
      <c r="A49" s="16" t="s">
        <v>88</v>
      </c>
      <c r="B49" s="62">
        <f>'EPA Goal Calculation'!BC49</f>
        <v>1748.3435430722777</v>
      </c>
      <c r="C49" s="62">
        <f>'EPA Goal Calculation'!BD49</f>
        <v>1619.7812233003181</v>
      </c>
      <c r="D49" s="66">
        <f>'Stranded Investment Exclusion'!BQ49</f>
        <v>1799.7136148511104</v>
      </c>
      <c r="E49" s="66">
        <f>'Stranded Investment Exclusion'!BR49</f>
        <v>1619.7812233003181</v>
      </c>
      <c r="F49" s="64">
        <f>'Exclusion + NGCC 1000'!BQ49</f>
        <v>1799.7136148511104</v>
      </c>
      <c r="G49" s="64">
        <f>'Exclusion + NGCC 1000'!BR49</f>
        <v>1619.7812233003181</v>
      </c>
    </row>
    <row r="50" spans="1:7" x14ac:dyDescent="0.25">
      <c r="A50" s="16" t="s">
        <v>89</v>
      </c>
      <c r="B50" s="62">
        <f>'EPA Goal Calculation'!BC50</f>
        <v>1280.6473660494726</v>
      </c>
      <c r="C50" s="62">
        <f>'EPA Goal Calculation'!BD50</f>
        <v>1202.5752302204498</v>
      </c>
      <c r="D50" s="66">
        <f>'Stranded Investment Exclusion'!BQ50</f>
        <v>1412.3383885984967</v>
      </c>
      <c r="E50" s="66">
        <f>'Stranded Investment Exclusion'!BR50</f>
        <v>1202.5752302204498</v>
      </c>
      <c r="F50" s="64">
        <f>'Exclusion + NGCC 1000'!BQ50</f>
        <v>1457.4727771029407</v>
      </c>
      <c r="G50" s="64">
        <f>'Exclusion + NGCC 1000'!BR50</f>
        <v>1255.7933055390174</v>
      </c>
    </row>
    <row r="51" spans="1:7" x14ac:dyDescent="0.25">
      <c r="A51" s="16" t="s">
        <v>90</v>
      </c>
      <c r="B51" s="62">
        <f>'EPA Goal Calculation'!BC51</f>
        <v>1808.2791999749406</v>
      </c>
      <c r="C51" s="62">
        <f>'EPA Goal Calculation'!BD51</f>
        <v>1714.3847905317243</v>
      </c>
      <c r="D51" s="66">
        <f>'Stranded Investment Exclusion'!BQ51</f>
        <v>1864.1205537917181</v>
      </c>
      <c r="E51" s="66">
        <f>'Stranded Investment Exclusion'!BR51</f>
        <v>1714.3847905317243</v>
      </c>
      <c r="F51" s="64">
        <f>'Exclusion + NGCC 1000'!BQ51</f>
        <v>1864.3991205776874</v>
      </c>
      <c r="G51" s="64">
        <f>'Exclusion + NGCC 1000'!BR51</f>
        <v>1714.8733916424808</v>
      </c>
    </row>
    <row r="52" spans="1:7" x14ac:dyDescent="0.25">
      <c r="A52" s="41"/>
    </row>
    <row r="53" spans="1:7" x14ac:dyDescent="0.25">
      <c r="A53" s="41" t="s">
        <v>144</v>
      </c>
    </row>
  </sheetData>
  <mergeCells count="4">
    <mergeCell ref="B1:C1"/>
    <mergeCell ref="A1:A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EPA Goal Calculation</vt:lpstr>
      <vt:lpstr>Stranded Investment Exclusion</vt:lpstr>
      <vt:lpstr>NGCC 1000</vt:lpstr>
      <vt:lpstr>SIE Alone</vt:lpstr>
      <vt:lpstr>Phase-In BB1&amp;2 Alone</vt:lpstr>
      <vt:lpstr>Exclusion + NGCC 1000</vt:lpstr>
      <vt:lpstr>Emissions Comparison</vt:lpstr>
      <vt:lpstr>Rate 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Burr</dc:creator>
  <cp:lastModifiedBy>Steve Burr</cp:lastModifiedBy>
  <dcterms:created xsi:type="dcterms:W3CDTF">2014-05-27T13:22:46Z</dcterms:created>
  <dcterms:modified xsi:type="dcterms:W3CDTF">2014-12-01T17:17:45Z</dcterms:modified>
</cp:coreProperties>
</file>